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oya/Dropbox/93_Claude/excel/"/>
    </mc:Choice>
  </mc:AlternateContent>
  <xr:revisionPtr revIDLastSave="0" documentId="13_ncr:1_{AA317348-A79C-F649-8548-46BB571BACFE}" xr6:coauthVersionLast="47" xr6:coauthVersionMax="47" xr10:uidLastSave="{00000000-0000-0000-0000-000000000000}"/>
  <bookViews>
    <workbookView xWindow="1620" yWindow="680" windowWidth="32580" windowHeight="21040" xr2:uid="{C6A587C7-97C9-B24B-8E1B-5F6E8EBF98D9}"/>
  </bookViews>
  <sheets>
    <sheet name="はじめに" sheetId="11" r:id="rId1"/>
    <sheet name="PL" sheetId="1" r:id="rId2"/>
    <sheet name="BS" sheetId="2" r:id="rId3"/>
    <sheet name="指標" sheetId="6" r:id="rId4"/>
    <sheet name="損益分岐点" sheetId="7" r:id="rId5"/>
    <sheet name="計画" sheetId="10" r:id="rId6"/>
    <sheet name="自分で検算したシート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0" l="1"/>
  <c r="E7" i="10"/>
  <c r="E5" i="10" s="1"/>
  <c r="B76" i="10"/>
  <c r="B75" i="10"/>
  <c r="E73" i="10"/>
  <c r="C71" i="10"/>
  <c r="B71" i="10"/>
  <c r="E70" i="10"/>
  <c r="F70" i="10" s="1"/>
  <c r="G70" i="10" s="1"/>
  <c r="E69" i="10"/>
  <c r="F69" i="10" s="1"/>
  <c r="F68" i="10" s="1"/>
  <c r="E68" i="10"/>
  <c r="D68" i="10"/>
  <c r="C68" i="10"/>
  <c r="B68" i="10"/>
  <c r="E64" i="10"/>
  <c r="F64" i="10" s="1"/>
  <c r="G64" i="10" s="1"/>
  <c r="D61" i="10"/>
  <c r="C61" i="10"/>
  <c r="B61" i="10"/>
  <c r="C59" i="10"/>
  <c r="B59" i="10"/>
  <c r="F58" i="10"/>
  <c r="G58" i="10" s="1"/>
  <c r="E58" i="10"/>
  <c r="E57" i="10"/>
  <c r="F57" i="10" s="1"/>
  <c r="G57" i="10" s="1"/>
  <c r="E56" i="10"/>
  <c r="F56" i="10" s="1"/>
  <c r="G56" i="10" s="1"/>
  <c r="E55" i="10"/>
  <c r="F55" i="10" s="1"/>
  <c r="D54" i="10"/>
  <c r="D59" i="10" s="1"/>
  <c r="C54" i="10"/>
  <c r="B54" i="10"/>
  <c r="E53" i="10"/>
  <c r="F53" i="10" s="1"/>
  <c r="G53" i="10" s="1"/>
  <c r="D46" i="10"/>
  <c r="C46" i="10"/>
  <c r="B46" i="10"/>
  <c r="E40" i="10"/>
  <c r="F40" i="10" s="1"/>
  <c r="G40" i="10" s="1"/>
  <c r="D32" i="10"/>
  <c r="D38" i="10" s="1"/>
  <c r="D41" i="10" s="1"/>
  <c r="D31" i="10"/>
  <c r="C31" i="10"/>
  <c r="B31" i="10"/>
  <c r="E30" i="10"/>
  <c r="F30" i="10" s="1"/>
  <c r="E29" i="10"/>
  <c r="F29" i="10" s="1"/>
  <c r="G29" i="10" s="1"/>
  <c r="D28" i="10"/>
  <c r="C28" i="10"/>
  <c r="B28" i="10"/>
  <c r="E27" i="10"/>
  <c r="F27" i="10" s="1"/>
  <c r="G27" i="10" s="1"/>
  <c r="G26" i="10"/>
  <c r="F26" i="10"/>
  <c r="E26" i="10"/>
  <c r="E25" i="10"/>
  <c r="E28" i="10" s="1"/>
  <c r="C24" i="10"/>
  <c r="C32" i="10" s="1"/>
  <c r="C38" i="10" s="1"/>
  <c r="C41" i="10" s="1"/>
  <c r="D23" i="10"/>
  <c r="C23" i="10"/>
  <c r="B23" i="10"/>
  <c r="E22" i="10"/>
  <c r="F22" i="10" s="1"/>
  <c r="G22" i="10" s="1"/>
  <c r="E21" i="10"/>
  <c r="F21" i="10" s="1"/>
  <c r="G21" i="10" s="1"/>
  <c r="E20" i="10"/>
  <c r="F20" i="10" s="1"/>
  <c r="G20" i="10" s="1"/>
  <c r="E19" i="10"/>
  <c r="F19" i="10" s="1"/>
  <c r="G19" i="10" s="1"/>
  <c r="F18" i="10"/>
  <c r="G18" i="10" s="1"/>
  <c r="E18" i="10"/>
  <c r="E17" i="10"/>
  <c r="F17" i="10" s="1"/>
  <c r="G17" i="10" s="1"/>
  <c r="F16" i="10"/>
  <c r="G16" i="10" s="1"/>
  <c r="E16" i="10"/>
  <c r="E15" i="10"/>
  <c r="F15" i="10" s="1"/>
  <c r="G15" i="10" s="1"/>
  <c r="E14" i="10"/>
  <c r="F14" i="10" s="1"/>
  <c r="G14" i="10" s="1"/>
  <c r="D9" i="10"/>
  <c r="D24" i="10" s="1"/>
  <c r="C9" i="10"/>
  <c r="F7" i="10"/>
  <c r="F13" i="10" s="1"/>
  <c r="D7" i="10"/>
  <c r="C7" i="10"/>
  <c r="B7" i="10"/>
  <c r="B9" i="10" s="1"/>
  <c r="B24" i="10" s="1"/>
  <c r="B32" i="10" s="1"/>
  <c r="B38" i="10" s="1"/>
  <c r="B41" i="10" s="1"/>
  <c r="D23" i="8"/>
  <c r="C23" i="8"/>
  <c r="B23" i="8"/>
  <c r="D22" i="8"/>
  <c r="C22" i="8"/>
  <c r="B22" i="8"/>
  <c r="E20" i="7"/>
  <c r="E25" i="7" s="1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E13" i="7"/>
  <c r="D13" i="7"/>
  <c r="C13" i="7"/>
  <c r="E12" i="7"/>
  <c r="D12" i="7"/>
  <c r="C12" i="7"/>
  <c r="C20" i="7" s="1"/>
  <c r="C25" i="7" s="1"/>
  <c r="E8" i="7"/>
  <c r="D8" i="7"/>
  <c r="C8" i="7"/>
  <c r="E7" i="7"/>
  <c r="D7" i="7"/>
  <c r="C7" i="7"/>
  <c r="E6" i="7"/>
  <c r="D6" i="7"/>
  <c r="C6" i="7"/>
  <c r="E5" i="7"/>
  <c r="D5" i="7"/>
  <c r="C5" i="7"/>
  <c r="E4" i="7"/>
  <c r="D4" i="7"/>
  <c r="C4" i="7"/>
  <c r="C9" i="7" s="1"/>
  <c r="C21" i="7" s="1"/>
  <c r="E3" i="7"/>
  <c r="D3" i="7"/>
  <c r="D9" i="7" s="1"/>
  <c r="C3" i="7"/>
  <c r="B32" i="2"/>
  <c r="E12" i="10" l="1"/>
  <c r="E13" i="10"/>
  <c r="C75" i="10"/>
  <c r="D74" i="10"/>
  <c r="G30" i="10"/>
  <c r="F31" i="10"/>
  <c r="D21" i="7"/>
  <c r="C76" i="10"/>
  <c r="G55" i="10"/>
  <c r="G54" i="10" s="1"/>
  <c r="F54" i="10"/>
  <c r="F48" i="10"/>
  <c r="E54" i="10"/>
  <c r="D20" i="7"/>
  <c r="D25" i="7" s="1"/>
  <c r="F49" i="10"/>
  <c r="E9" i="7"/>
  <c r="E21" i="7" s="1"/>
  <c r="F73" i="10"/>
  <c r="E11" i="10"/>
  <c r="E66" i="10"/>
  <c r="E8" i="10"/>
  <c r="E6" i="10"/>
  <c r="E65" i="10"/>
  <c r="E49" i="10"/>
  <c r="E52" i="10"/>
  <c r="E31" i="10"/>
  <c r="D71" i="10"/>
  <c r="F11" i="10"/>
  <c r="F66" i="10"/>
  <c r="F8" i="10"/>
  <c r="F5" i="10"/>
  <c r="F6" i="10" s="1"/>
  <c r="F10" i="10"/>
  <c r="F23" i="10" s="1"/>
  <c r="F52" i="10"/>
  <c r="F12" i="10"/>
  <c r="C25" i="8"/>
  <c r="C26" i="8" s="1"/>
  <c r="G7" i="10"/>
  <c r="G31" i="10"/>
  <c r="G69" i="10"/>
  <c r="G68" i="10" s="1"/>
  <c r="F65" i="10"/>
  <c r="E10" i="10"/>
  <c r="E48" i="10"/>
  <c r="F25" i="10"/>
  <c r="C27" i="8"/>
  <c r="C28" i="8" s="1"/>
  <c r="C29" i="8" s="1"/>
  <c r="D24" i="7"/>
  <c r="C24" i="7"/>
  <c r="E24" i="7"/>
  <c r="D28" i="2"/>
  <c r="D25" i="2"/>
  <c r="C25" i="2"/>
  <c r="B25" i="2"/>
  <c r="D18" i="2"/>
  <c r="C18" i="2"/>
  <c r="B18" i="2"/>
  <c r="D11" i="2"/>
  <c r="C11" i="2"/>
  <c r="B11" i="2"/>
  <c r="B11" i="8" s="1"/>
  <c r="D3" i="2"/>
  <c r="C3" i="2"/>
  <c r="B3" i="2"/>
  <c r="D28" i="1"/>
  <c r="C28" i="1"/>
  <c r="B28" i="1"/>
  <c r="D25" i="1"/>
  <c r="C25" i="1"/>
  <c r="B25" i="1"/>
  <c r="D4" i="1"/>
  <c r="C4" i="1"/>
  <c r="B4" i="1"/>
  <c r="D20" i="1"/>
  <c r="C20" i="1"/>
  <c r="B20" i="1"/>
  <c r="E23" i="10" l="1"/>
  <c r="D14" i="8"/>
  <c r="D12" i="8"/>
  <c r="D6" i="8"/>
  <c r="D4" i="8"/>
  <c r="D16" i="8"/>
  <c r="D15" i="8"/>
  <c r="F63" i="10"/>
  <c r="F50" i="10"/>
  <c r="F62" i="10"/>
  <c r="F51" i="10"/>
  <c r="E51" i="10"/>
  <c r="E63" i="10"/>
  <c r="E50" i="10"/>
  <c r="E62" i="10"/>
  <c r="B9" i="6"/>
  <c r="B9" i="8"/>
  <c r="C9" i="6"/>
  <c r="C9" i="8"/>
  <c r="D25" i="8"/>
  <c r="D26" i="8" s="1"/>
  <c r="D27" i="8" s="1"/>
  <c r="D28" i="8" s="1"/>
  <c r="D29" i="8" s="1"/>
  <c r="D9" i="6"/>
  <c r="D9" i="8"/>
  <c r="G66" i="10"/>
  <c r="G8" i="10"/>
  <c r="G5" i="10"/>
  <c r="G6" i="10" s="1"/>
  <c r="G10" i="10"/>
  <c r="G13" i="10"/>
  <c r="G12" i="10"/>
  <c r="G48" i="10"/>
  <c r="G65" i="10"/>
  <c r="G52" i="10"/>
  <c r="G49" i="10"/>
  <c r="G11" i="10"/>
  <c r="G73" i="10"/>
  <c r="B10" i="6"/>
  <c r="B10" i="8"/>
  <c r="E9" i="10"/>
  <c r="E24" i="10" s="1"/>
  <c r="E32" i="10" s="1"/>
  <c r="E38" i="10" s="1"/>
  <c r="B6" i="8"/>
  <c r="B14" i="8"/>
  <c r="B16" i="8"/>
  <c r="B12" i="6"/>
  <c r="B15" i="8"/>
  <c r="B12" i="8"/>
  <c r="B4" i="8"/>
  <c r="B3" i="6"/>
  <c r="B25" i="8"/>
  <c r="B26" i="8" s="1"/>
  <c r="B27" i="8" s="1"/>
  <c r="B28" i="8" s="1"/>
  <c r="B29" i="8" s="1"/>
  <c r="C10" i="8"/>
  <c r="F28" i="10"/>
  <c r="G25" i="10"/>
  <c r="G28" i="10" s="1"/>
  <c r="F9" i="10"/>
  <c r="F24" i="10" s="1"/>
  <c r="F32" i="10" s="1"/>
  <c r="F38" i="10" s="1"/>
  <c r="D75" i="10"/>
  <c r="D76" i="10" s="1"/>
  <c r="C6" i="8"/>
  <c r="C14" i="8"/>
  <c r="C4" i="8"/>
  <c r="C12" i="8"/>
  <c r="C16" i="8"/>
  <c r="C15" i="8"/>
  <c r="D10" i="8"/>
  <c r="C28" i="2"/>
  <c r="B6" i="1"/>
  <c r="B17" i="6"/>
  <c r="B15" i="6"/>
  <c r="B16" i="6"/>
  <c r="B5" i="6"/>
  <c r="C23" i="7"/>
  <c r="C26" i="7" s="1"/>
  <c r="C29" i="7" s="1"/>
  <c r="C30" i="7" s="1"/>
  <c r="C31" i="7" s="1"/>
  <c r="C32" i="7" s="1"/>
  <c r="D16" i="2"/>
  <c r="D10" i="6"/>
  <c r="C15" i="6"/>
  <c r="C16" i="6"/>
  <c r="C5" i="6"/>
  <c r="C12" i="6"/>
  <c r="C17" i="6"/>
  <c r="C3" i="6"/>
  <c r="D23" i="7"/>
  <c r="D26" i="7" s="1"/>
  <c r="D29" i="7" s="1"/>
  <c r="D30" i="7" s="1"/>
  <c r="D31" i="7" s="1"/>
  <c r="D32" i="7" s="1"/>
  <c r="B11" i="6"/>
  <c r="B28" i="2"/>
  <c r="B33" i="2" s="1"/>
  <c r="E23" i="7"/>
  <c r="E26" i="7" s="1"/>
  <c r="E29" i="7" s="1"/>
  <c r="E30" i="7" s="1"/>
  <c r="E31" i="7" s="1"/>
  <c r="E32" i="7" s="1"/>
  <c r="D17" i="6"/>
  <c r="D16" i="6"/>
  <c r="D5" i="6"/>
  <c r="D15" i="6"/>
  <c r="D12" i="6"/>
  <c r="D3" i="6"/>
  <c r="B16" i="2"/>
  <c r="C16" i="2"/>
  <c r="C10" i="6"/>
  <c r="C6" i="1"/>
  <c r="C21" i="1"/>
  <c r="C7" i="8" s="1"/>
  <c r="D6" i="1"/>
  <c r="D21" i="1"/>
  <c r="D7" i="8" s="1"/>
  <c r="G63" i="10" l="1"/>
  <c r="G50" i="10"/>
  <c r="G62" i="10"/>
  <c r="G51" i="10"/>
  <c r="D4" i="6"/>
  <c r="D5" i="8"/>
  <c r="F39" i="10"/>
  <c r="F67" i="10" s="1"/>
  <c r="F61" i="10" s="1"/>
  <c r="F71" i="10" s="1"/>
  <c r="B4" i="6"/>
  <c r="B5" i="8"/>
  <c r="G23" i="10"/>
  <c r="B21" i="1"/>
  <c r="B7" i="8" s="1"/>
  <c r="G9" i="10"/>
  <c r="E39" i="10"/>
  <c r="E67" i="10" s="1"/>
  <c r="E61" i="10" s="1"/>
  <c r="E71" i="10" s="1"/>
  <c r="C4" i="6"/>
  <c r="C5" i="8"/>
  <c r="C28" i="7"/>
  <c r="D28" i="7"/>
  <c r="E28" i="7"/>
  <c r="D6" i="6"/>
  <c r="D29" i="1"/>
  <c r="C6" i="6"/>
  <c r="C29" i="1"/>
  <c r="B6" i="6"/>
  <c r="B29" i="1"/>
  <c r="B18" i="8" s="1"/>
  <c r="G24" i="10" l="1"/>
  <c r="G32" i="10" s="1"/>
  <c r="G38" i="10" s="1"/>
  <c r="F41" i="10"/>
  <c r="E41" i="10"/>
  <c r="E74" i="10" s="1"/>
  <c r="G39" i="10"/>
  <c r="G67" i="10" s="1"/>
  <c r="G61" i="10" s="1"/>
  <c r="G71" i="10" s="1"/>
  <c r="B20" i="6"/>
  <c r="B35" i="1"/>
  <c r="B38" i="1" s="1"/>
  <c r="C20" i="6"/>
  <c r="C35" i="1"/>
  <c r="C38" i="1" s="1"/>
  <c r="C31" i="2" s="1"/>
  <c r="D20" i="6"/>
  <c r="D35" i="1"/>
  <c r="D38" i="1" s="1"/>
  <c r="G41" i="10" l="1"/>
  <c r="F74" i="10"/>
  <c r="E75" i="10"/>
  <c r="E76" i="10" s="1"/>
  <c r="E47" i="10" s="1"/>
  <c r="E46" i="10" s="1"/>
  <c r="E59" i="10" s="1"/>
  <c r="C32" i="2"/>
  <c r="C11" i="8" s="1"/>
  <c r="D31" i="2"/>
  <c r="D32" i="2" s="1"/>
  <c r="D11" i="8" s="1"/>
  <c r="G74" i="10" l="1"/>
  <c r="G75" i="10" s="1"/>
  <c r="G76" i="10" s="1"/>
  <c r="G47" i="10" s="1"/>
  <c r="G46" i="10" s="1"/>
  <c r="G59" i="10" s="1"/>
  <c r="F75" i="10"/>
  <c r="F76" i="10" s="1"/>
  <c r="F47" i="10" s="1"/>
  <c r="F46" i="10" s="1"/>
  <c r="F59" i="10" s="1"/>
  <c r="D11" i="6"/>
  <c r="D33" i="2"/>
  <c r="D18" i="8" s="1"/>
  <c r="C33" i="2"/>
  <c r="C18" i="8" s="1"/>
  <c r="C11" i="6"/>
</calcChain>
</file>

<file path=xl/sharedStrings.xml><?xml version="1.0" encoding="utf-8"?>
<sst xmlns="http://schemas.openxmlformats.org/spreadsheetml/2006/main" count="359" uniqueCount="214">
  <si>
    <t>勘定科目</t>
  </si>
  <si>
    <t>売上高</t>
  </si>
  <si>
    <t>　（国内売上）</t>
  </si>
  <si>
    <t>　（輸出売上）</t>
  </si>
  <si>
    <t>売上原価</t>
  </si>
  <si>
    <t>売上総利益</t>
  </si>
  <si>
    <t>販売費及び一般管理費</t>
  </si>
  <si>
    <t>　荷造運賃（国内・海外）</t>
  </si>
  <si>
    <t>　輸出諸掛・通関手数料</t>
  </si>
  <si>
    <t>　販売手数料・広告宣伝費</t>
  </si>
  <si>
    <t>　旅費交通費（国内・海外）</t>
  </si>
  <si>
    <t>　役員報酬・従業員給与</t>
  </si>
  <si>
    <t>　賞与引当金・退職給付費用</t>
  </si>
  <si>
    <t>　福利厚生費・法定福利費</t>
  </si>
  <si>
    <t>　採用費・教育研修費</t>
  </si>
  <si>
    <t>　研究開発費</t>
  </si>
  <si>
    <t>　地代家賃・水道光熱費</t>
  </si>
  <si>
    <t>　支払手数料・IT保守費</t>
  </si>
  <si>
    <t>　減価償却費・租税公課</t>
  </si>
  <si>
    <t>　その他販管費</t>
  </si>
  <si>
    <t>営業利益</t>
  </si>
  <si>
    <t>営業外収益</t>
  </si>
  <si>
    <t>　受取利息・配当金</t>
  </si>
  <si>
    <t>　為替差益</t>
  </si>
  <si>
    <t>　助成金・雑収入</t>
  </si>
  <si>
    <t>営業外費用</t>
  </si>
  <si>
    <t>　支払利息・割引料</t>
  </si>
  <si>
    <t>　雑損失</t>
  </si>
  <si>
    <t>経常利益</t>
  </si>
  <si>
    <t>特別利益</t>
  </si>
  <si>
    <t>　固定資産売却益</t>
  </si>
  <si>
    <t>特別損失</t>
  </si>
  <si>
    <t>　固定資産除却損</t>
  </si>
  <si>
    <t>　投資有価証券評価損</t>
  </si>
  <si>
    <t>税引前当期純利益</t>
  </si>
  <si>
    <t>法人税、住民税及び事業税</t>
  </si>
  <si>
    <t>法人税等調整額</t>
  </si>
  <si>
    <t>当期純利益</t>
  </si>
  <si>
    <t>備考</t>
  </si>
  <si>
    <t>【資産の部】</t>
  </si>
  <si>
    <t>流動資産</t>
  </si>
  <si>
    <t>　現金及び預金</t>
  </si>
  <si>
    <t>　受取手形</t>
  </si>
  <si>
    <t>　売掛金</t>
  </si>
  <si>
    <t>輸出分（外貨建）含む</t>
  </si>
  <si>
    <t>　製品</t>
  </si>
  <si>
    <t>　原材料・仕掛品</t>
  </si>
  <si>
    <t>材料高騰の影響反映</t>
  </si>
  <si>
    <t>　前払費用</t>
  </si>
  <si>
    <t>　その他流動資産</t>
  </si>
  <si>
    <t>固定資産</t>
  </si>
  <si>
    <t>　建物（純額）</t>
  </si>
  <si>
    <t>工場増築等</t>
  </si>
  <si>
    <t>　機械装置（純額）</t>
  </si>
  <si>
    <t>自動化ライン導入</t>
  </si>
  <si>
    <t>　車両運搬具・備品</t>
  </si>
  <si>
    <t>　投資その他の資産</t>
  </si>
  <si>
    <t>保証金等</t>
  </si>
  <si>
    <t>資産合計</t>
  </si>
  <si>
    <t>【負債の部】</t>
  </si>
  <si>
    <t>流動負債</t>
  </si>
  <si>
    <t>　支払手形</t>
  </si>
  <si>
    <t>　買掛金</t>
  </si>
  <si>
    <t>　短期借入金</t>
  </si>
  <si>
    <t>運転資金増</t>
  </si>
  <si>
    <t>　未払金</t>
  </si>
  <si>
    <t>設備未払・販管費未払</t>
  </si>
  <si>
    <t>　未払費用</t>
  </si>
  <si>
    <t>社会保険料等</t>
  </si>
  <si>
    <t>　未払法人税等</t>
  </si>
  <si>
    <t>固定負債</t>
  </si>
  <si>
    <t>　長期借入金</t>
  </si>
  <si>
    <t>設備ローン</t>
  </si>
  <si>
    <t>　退職給付引当金</t>
  </si>
  <si>
    <t>販管費からの繰入累積</t>
  </si>
  <si>
    <t>負債合計</t>
  </si>
  <si>
    <t>【純資産の部】</t>
  </si>
  <si>
    <t>　資本金</t>
  </si>
  <si>
    <t>　利益剰余金</t>
  </si>
  <si>
    <t>P/L利益の積み上げ</t>
  </si>
  <si>
    <t>純資産合計</t>
  </si>
  <si>
    <t>負債・純資産合計</t>
  </si>
  <si>
    <t>2023年</t>
  </si>
  <si>
    <t>2023年</t>
    <rPh sb="4" eb="5">
      <t xml:space="preserve">ネｎ </t>
    </rPh>
    <phoneticPr fontId="1"/>
  </si>
  <si>
    <t>2024年</t>
  </si>
  <si>
    <t>2024年</t>
    <phoneticPr fontId="1"/>
  </si>
  <si>
    <t>2025年</t>
  </si>
  <si>
    <t>2025年</t>
    <phoneticPr fontId="1"/>
  </si>
  <si>
    <t>財務指標</t>
  </si>
  <si>
    <t>流動比率</t>
  </si>
  <si>
    <t>当座比率</t>
  </si>
  <si>
    <t>固定長期適合率</t>
  </si>
  <si>
    <t>費用項目</t>
  </si>
  <si>
    <t>分類</t>
  </si>
  <si>
    <t>【変動費】</t>
  </si>
  <si>
    <t>変動費</t>
  </si>
  <si>
    <t>荷造運賃（国内・海外）</t>
  </si>
  <si>
    <t>輸出諸掛・通関手数料</t>
  </si>
  <si>
    <t>販売手数料・広告宣伝費</t>
  </si>
  <si>
    <t>旅費交通費（国内・海外）</t>
  </si>
  <si>
    <t>その他販管費</t>
  </si>
  <si>
    <t>変動費合計</t>
  </si>
  <si>
    <t>【固定費】</t>
  </si>
  <si>
    <t>役員報酬・従業員給与</t>
  </si>
  <si>
    <t>固定費</t>
  </si>
  <si>
    <t>賞与引当金・退職給付費用</t>
  </si>
  <si>
    <t>福利厚生費・法定福利費</t>
  </si>
  <si>
    <t>採用費・教育研修費</t>
  </si>
  <si>
    <t>研究開発費</t>
  </si>
  <si>
    <t>地代家賃・水道光熱費</t>
  </si>
  <si>
    <t>支払手数料・IT保守費</t>
  </si>
  <si>
    <t>減価償却費・租税公課</t>
  </si>
  <si>
    <t>固定費合計</t>
  </si>
  <si>
    <t>【損益分岐点分析】</t>
  </si>
  <si>
    <t>限界利益（売上高－変動費）</t>
  </si>
  <si>
    <t>限界利益率</t>
  </si>
  <si>
    <t>損益分岐点売上高</t>
  </si>
  <si>
    <t>損益分岐点比率</t>
  </si>
  <si>
    <t>安全余裕率</t>
  </si>
  <si>
    <t>変動費率</t>
  </si>
  <si>
    <t>【収益性】</t>
  </si>
  <si>
    <t>売上高対原価率</t>
  </si>
  <si>
    <t>売上高対総利益率</t>
  </si>
  <si>
    <t>売上高対人件費比率</t>
  </si>
  <si>
    <t>売上高対営業利益率</t>
  </si>
  <si>
    <t>【安全性】</t>
  </si>
  <si>
    <t>借入金月商倍率</t>
  </si>
  <si>
    <t>【効率性】</t>
  </si>
  <si>
    <t>棚卸資産回転期間</t>
  </si>
  <si>
    <t>売掛金回転期間</t>
  </si>
  <si>
    <t>買掛金回転期間</t>
  </si>
  <si>
    <t>【総合】</t>
  </si>
  <si>
    <t>総資本経常利益率</t>
  </si>
  <si>
    <t>【考察】</t>
  </si>
  <si>
    <t>■ 収益性</t>
  </si>
  <si>
    <t>・売上原価率は2024年に72.0%へ悪化したが、2025年に70.0%へ回復。原価管理の改善が見られる。</t>
  </si>
  <si>
    <t>・人件費比率は10.5～11.1%で安定推移。給与增加を売上成長で吸収できている。</t>
  </si>
  <si>
    <t>・営業利益率は2024年に4.1%へ低下後、2025年に5.5%へ回復。販管費率の改善が寄与。</t>
  </si>
  <si>
    <t>■ 安全性</t>
  </si>
  <si>
    <t>・流動比率は201%→188%→179%と低下傾向。ただし100%超を維持しており短期支払能力に問題はない。</t>
  </si>
  <si>
    <t>・借入金月商倍率は3.47→3.57→3.72倍と増加傾向。設備投資に伴う借入增が要因。返済原資の確保が課題。</t>
  </si>
  <si>
    <t>■ 効率性・総合</t>
  </si>
  <si>
    <t>・売掛金回転期間は約2.8～3.0ヶ月で安定。棚卸回転期間も約1.4ヶ月で良好な水準を維持。</t>
  </si>
  <si>
    <t>・総資本経常利益率は7.4%→6.6%→6.5%と低下傾向。資産規模の拡大に対して利益成長が追いついていない。資産効率の改善が今後の課題。</t>
  </si>
  <si>
    <t>変動</t>
  </si>
  <si>
    <t>固定</t>
  </si>
  <si>
    <t>■ 変動費率・限界利益率</t>
  </si>
  <si>
    <t>・変動費率は2024年に79.3%へ悪化したが、2025年に77.7%へ改善。売上原価率の低下が主因。</t>
  </si>
  <si>
    <t>・限界利益率は20.7～23.0%の範囲。製造業としては低めの水準であり、原価率改善が収益力向上の鍵。</t>
  </si>
  <si>
    <t>■ 損益分岐点・安全余裕率</t>
  </si>
  <si>
    <t>・損益分岐点比率は74.2%→80.0%→75.4%と推移。2024年は80%に達し、赤字転落リスクが高かった。</t>
  </si>
  <si>
    <t>・安全余裕率は2024年に20.0%まで低下したが、2025年に24.6%へ回復。目標は30%以上を確保したい。</t>
  </si>
  <si>
    <t>■ 固定費の動向</t>
  </si>
  <si>
    <t>・固定費は3年間で230,000→244,900→260,800と年約6− 7%増加。人件費・研究開発費の增加が主因であり、売上拡大による限界利益の絶対額増加で吸収することが重要。</t>
  </si>
  <si>
    <r>
      <t>・固定長期適合率は56.6%→63.4%と上昇しているが100%以下であり、固定資産は長期資金で</t>
    </r>
    <r>
      <rPr>
        <sz val="14"/>
        <color theme="1"/>
        <rFont val="游ゴシック"/>
        <family val="2"/>
        <charset val="128"/>
      </rPr>
      <t>賌</t>
    </r>
    <r>
      <rPr>
        <sz val="14"/>
        <color theme="1"/>
        <rFont val="Meiryo UI"/>
        <family val="2"/>
        <charset val="128"/>
      </rPr>
      <t>われている。</t>
    </r>
  </si>
  <si>
    <t>## 収益性</t>
  </si>
  <si>
    <t>## 安全性</t>
  </si>
  <si>
    <t>## 効率性</t>
  </si>
  <si>
    <t>## 総合</t>
  </si>
  <si>
    <t>指標</t>
    <rPh sb="0" eb="2">
      <t xml:space="preserve">シヒョウ </t>
    </rPh>
    <phoneticPr fontId="1"/>
  </si>
  <si>
    <t>棚卸資産回転期間(月)</t>
    <phoneticPr fontId="1"/>
  </si>
  <si>
    <t>売掛金回転期間(月)</t>
    <phoneticPr fontId="1"/>
  </si>
  <si>
    <t>買掛金回転期間(月)</t>
    <phoneticPr fontId="1"/>
  </si>
  <si>
    <t>借入金月商倍率(倍)</t>
    <phoneticPr fontId="1"/>
  </si>
  <si>
    <t>売上高対原価率(%)</t>
    <phoneticPr fontId="1"/>
  </si>
  <si>
    <t>売上高対総利益率(%)</t>
    <phoneticPr fontId="1"/>
  </si>
  <si>
    <t>売上高対人件費比率(%)</t>
    <phoneticPr fontId="1"/>
  </si>
  <si>
    <t>売上高対営業利益率(%)</t>
    <phoneticPr fontId="1"/>
  </si>
  <si>
    <t>当座比率(%)</t>
    <phoneticPr fontId="1"/>
  </si>
  <si>
    <t>流動比率(%)</t>
    <phoneticPr fontId="1"/>
  </si>
  <si>
    <t>固定長期適合率(%)</t>
    <phoneticPr fontId="1"/>
  </si>
  <si>
    <t>総資本経常利益率(%)</t>
    <phoneticPr fontId="1"/>
  </si>
  <si>
    <t>損益分岐点分析</t>
    <rPh sb="0" eb="7">
      <t xml:space="preserve">ソンエキブンキテンブンセキ </t>
    </rPh>
    <phoneticPr fontId="1"/>
  </si>
  <si>
    <t>変動費</t>
    <rPh sb="0" eb="3">
      <t xml:space="preserve">ヘンドウヒ </t>
    </rPh>
    <phoneticPr fontId="1"/>
  </si>
  <si>
    <t>固定費</t>
    <rPh sb="0" eb="3">
      <t xml:space="preserve">コテイヒ </t>
    </rPh>
    <phoneticPr fontId="1"/>
  </si>
  <si>
    <t>自分で検算用のシート</t>
    <rPh sb="0" eb="2">
      <t xml:space="preserve">ジブンデケンザンヨウ </t>
    </rPh>
    <phoneticPr fontId="1"/>
  </si>
  <si>
    <t>2026年（計画）</t>
  </si>
  <si>
    <t>2027年（計画）</t>
  </si>
  <si>
    <t>2028年（計画）</t>
  </si>
  <si>
    <t>年5%成長</t>
  </si>
  <si>
    <t>固定費（2025年水準維持）</t>
  </si>
  <si>
    <t>2025年水準維持</t>
  </si>
  <si>
    <t>売上連動</t>
  </si>
  <si>
    <t>前期末＋当期純利益</t>
  </si>
  <si>
    <t>経営計画（3か年） 2026年〜2028年</t>
  </si>
  <si>
    <t>■ 損益計算書（PL）</t>
  </si>
  <si>
    <t>2023年（実績）</t>
  </si>
  <si>
    <t>2024年（実績）</t>
  </si>
  <si>
    <t>2025年（実績）</t>
  </si>
  <si>
    <t>売上連動（売上原価率70%）</t>
  </si>
  <si>
    <t>変動費（売上連動）</t>
  </si>
  <si>
    <t>計画では0と想定</t>
  </si>
  <si>
    <t>実効税率（2025年ベース）</t>
  </si>
  <si>
    <t>■ 貸借対照表（BS）</t>
  </si>
  <si>
    <t>バランス調整項目</t>
  </si>
  <si>
    <t>売上原価連動</t>
  </si>
  <si>
    <t>法人税連動</t>
  </si>
  <si>
    <t>変更なし</t>
  </si>
  <si>
    <t>PLとBSのシートはサンプルデータをいれたものです</t>
    <phoneticPr fontId="1"/>
  </si>
  <si>
    <t>赤いシート、指標、損益分岐点、計画のシートは全てAIだけで出力したものです。</t>
    <rPh sb="0" eb="1">
      <t xml:space="preserve">アカイシート </t>
    </rPh>
    <rPh sb="6" eb="8">
      <t xml:space="preserve">シヒョウ </t>
    </rPh>
    <rPh sb="9" eb="14">
      <t xml:space="preserve">ソンエキブンキテｎ </t>
    </rPh>
    <rPh sb="15" eb="17">
      <t xml:space="preserve">ケイカク </t>
    </rPh>
    <rPh sb="22" eb="23">
      <t xml:space="preserve">スベテ </t>
    </rPh>
    <phoneticPr fontId="1"/>
  </si>
  <si>
    <t>Claude in Excelでお願いしました。</t>
    <phoneticPr fontId="1"/>
  </si>
  <si>
    <t>計画のシートを作成したプロンプトは以下のとおりです。</t>
    <rPh sb="0" eb="2">
      <t xml:space="preserve">ケイカクノシートヲサクセイシタ </t>
    </rPh>
    <rPh sb="17" eb="19">
      <t xml:space="preserve">イカノトオリデス </t>
    </rPh>
    <phoneticPr fontId="1"/>
  </si>
  <si>
    <t>PLとBSのシートから"計画"シート作って経営計画をつくってください。</t>
  </si>
  <si>
    <t>2026、2027,2028年の3年の計画数値を作成してください。</t>
  </si>
  <si>
    <t>なお実績の2023年、2024年、2025年のデータもそのまま掲載してください。</t>
  </si>
  <si>
    <t>2026年からの売り上げは年5％成長します。</t>
  </si>
  <si>
    <t>費用は変動費は売り上げ連動して成長。</t>
  </si>
  <si>
    <t>固定費は維持でお願いします。</t>
  </si>
  <si>
    <t>PLとBSの両方を作ってください。</t>
  </si>
  <si>
    <t>黄色タブの自分で検算したシートは、自分で計算式を入れたものです。</t>
    <rPh sb="0" eb="2">
      <t xml:space="preserve">キイロ </t>
    </rPh>
    <rPh sb="5" eb="7">
      <t xml:space="preserve">ジブンデケンザンシタシートハ </t>
    </rPh>
    <rPh sb="8" eb="10">
      <t xml:space="preserve">ケンザｎ </t>
    </rPh>
    <phoneticPr fontId="1"/>
  </si>
  <si>
    <t>指標と損益分岐点は検算の結果あっていました。</t>
    <rPh sb="0" eb="2">
      <t xml:space="preserve">シヒョウトソンエキブンキテンハ </t>
    </rPh>
    <rPh sb="9" eb="11">
      <t xml:space="preserve">ケンザンノケッカ </t>
    </rPh>
    <phoneticPr fontId="1"/>
  </si>
  <si>
    <t>計画は検算していません。</t>
    <rPh sb="0" eb="2">
      <t xml:space="preserve">ケイカク </t>
    </rPh>
    <phoneticPr fontId="1"/>
  </si>
  <si>
    <t>このエクセルについて</t>
    <phoneticPr fontId="1"/>
  </si>
  <si>
    <t>Claude in Excelの出力結果を見てもらうためのものです。</t>
    <rPh sb="21" eb="22">
      <t xml:space="preserve">ミテモラウタメノモノデス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</si>
</sst>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0&quot;倍&quot;"/>
    <numFmt numFmtId="178" formatCode="0.00&quot;ヶ月&quot;"/>
    <numFmt numFmtId="180" formatCode="#,##0;\(#,##0\);&quot;-&quot;"/>
  </numFmts>
  <fonts count="2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1F1F1F"/>
      <name val="Meiryo UI"/>
      <family val="2"/>
      <charset val="128"/>
    </font>
    <font>
      <sz val="12"/>
      <color rgb="FF1F1F1F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2"/>
      <color theme="0"/>
      <name val="Meiryo UI"/>
      <family val="2"/>
      <charset val="128"/>
    </font>
    <font>
      <b/>
      <sz val="14"/>
      <color rgb="FFFFFFFF"/>
      <name val="Meiryo UI"/>
      <family val="2"/>
      <charset val="128"/>
    </font>
    <font>
      <sz val="14"/>
      <color theme="1"/>
      <name val="Meiryo UI"/>
      <family val="2"/>
      <charset val="128"/>
    </font>
    <font>
      <b/>
      <sz val="14"/>
      <color rgb="FF7F6000"/>
      <name val="Meiryo UI"/>
      <family val="2"/>
      <charset val="128"/>
    </font>
    <font>
      <sz val="14"/>
      <color rgb="FFC00000"/>
      <name val="Meiryo UI"/>
      <family val="2"/>
      <charset val="128"/>
    </font>
    <font>
      <b/>
      <sz val="14"/>
      <color theme="1"/>
      <name val="Meiryo UI"/>
      <family val="2"/>
      <charset val="128"/>
    </font>
    <font>
      <b/>
      <sz val="14"/>
      <color rgb="FF1F4E79"/>
      <name val="Meiryo UI"/>
      <family val="2"/>
      <charset val="128"/>
    </font>
    <font>
      <sz val="14"/>
      <color rgb="FF1F4E79"/>
      <name val="Meiryo UI"/>
      <family val="2"/>
      <charset val="128"/>
    </font>
    <font>
      <b/>
      <sz val="14"/>
      <color rgb="FF375623"/>
      <name val="Meiryo UI"/>
      <family val="2"/>
      <charset val="128"/>
    </font>
    <font>
      <b/>
      <sz val="14"/>
      <color rgb="FFC00000"/>
      <name val="Meiryo UI"/>
      <family val="2"/>
      <charset val="128"/>
    </font>
    <font>
      <b/>
      <sz val="14"/>
      <color rgb="FF333333"/>
      <name val="Meiryo UI"/>
      <family val="2"/>
      <charset val="128"/>
    </font>
    <font>
      <b/>
      <sz val="14"/>
      <color rgb="FF632523"/>
      <name val="Meiryo UI"/>
      <family val="2"/>
      <charset val="128"/>
    </font>
    <font>
      <sz val="14"/>
      <color theme="1"/>
      <name val="游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0"/>
      <name val="Meiryo UI"/>
      <family val="2"/>
      <charset val="128"/>
    </font>
    <font>
      <b/>
      <sz val="11"/>
      <color rgb="FFFFFFFF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rgb="FF0000FF"/>
      <name val="Meiryo UI"/>
      <family val="2"/>
      <charset val="128"/>
    </font>
    <font>
      <b/>
      <sz val="11"/>
      <color theme="1"/>
      <name val="Meiryo UI"/>
      <family val="2"/>
      <charset val="128"/>
    </font>
    <font>
      <b/>
      <sz val="11"/>
      <color rgb="FF0000FF"/>
      <name val="Meiryo UI"/>
      <family val="2"/>
      <charset val="128"/>
    </font>
    <font>
      <b/>
      <sz val="11"/>
      <color rgb="FFFF0000"/>
      <name val="Meiryo UI"/>
      <family val="2"/>
      <charset val="128"/>
    </font>
    <font>
      <sz val="26"/>
      <color theme="1"/>
      <name val="Meiryo UI"/>
      <family val="2"/>
      <charset val="128"/>
    </font>
    <font>
      <b/>
      <sz val="26"/>
      <color theme="1"/>
      <name val="Meiryo UI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rgb="FF1F4E79"/>
      </top>
      <bottom style="thin">
        <color rgb="FF999999"/>
      </bottom>
      <diagonal/>
    </border>
    <border>
      <left/>
      <right/>
      <top style="thin">
        <color rgb="FF333333"/>
      </top>
      <bottom/>
      <diagonal/>
    </border>
    <border>
      <left/>
      <right/>
      <top style="thin">
        <color rgb="FF333333"/>
      </top>
      <bottom style="thin">
        <color rgb="FF333333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4" fillId="0" borderId="0" xfId="0" applyFont="1">
      <alignment vertical="center"/>
    </xf>
    <xf numFmtId="38" fontId="2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38" fontId="4" fillId="0" borderId="0" xfId="0" applyNumberFormat="1" applyFont="1">
      <alignment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8" fillId="6" borderId="2" xfId="0" applyFont="1" applyFill="1" applyBorder="1">
      <alignment vertical="center"/>
    </xf>
    <xf numFmtId="0" fontId="7" fillId="6" borderId="2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10" fillId="0" borderId="4" xfId="0" applyFont="1" applyBorder="1">
      <alignment vertical="center"/>
    </xf>
    <xf numFmtId="0" fontId="7" fillId="0" borderId="4" xfId="0" applyFont="1" applyBorder="1">
      <alignment vertical="center"/>
    </xf>
    <xf numFmtId="3" fontId="10" fillId="0" borderId="4" xfId="0" applyNumberFormat="1" applyFont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3" fillId="5" borderId="1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10" fillId="0" borderId="3" xfId="0" applyFont="1" applyBorder="1">
      <alignment vertical="center"/>
    </xf>
    <xf numFmtId="0" fontId="7" fillId="0" borderId="3" xfId="0" applyFont="1" applyBorder="1">
      <alignment vertical="center"/>
    </xf>
    <xf numFmtId="3" fontId="10" fillId="0" borderId="3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center" vertical="center"/>
    </xf>
    <xf numFmtId="0" fontId="14" fillId="6" borderId="5" xfId="0" applyFont="1" applyFill="1" applyBorder="1">
      <alignment vertical="center"/>
    </xf>
    <xf numFmtId="0" fontId="7" fillId="6" borderId="5" xfId="0" applyFont="1" applyFill="1" applyBorder="1">
      <alignment vertical="center"/>
    </xf>
    <xf numFmtId="3" fontId="14" fillId="6" borderId="5" xfId="0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5" fillId="8" borderId="1" xfId="0" applyFont="1" applyFill="1" applyBorder="1">
      <alignment vertical="center"/>
    </xf>
    <xf numFmtId="0" fontId="7" fillId="8" borderId="1" xfId="0" applyFont="1" applyFill="1" applyBorder="1">
      <alignment vertical="center"/>
    </xf>
    <xf numFmtId="0" fontId="13" fillId="0" borderId="0" xfId="0" applyFont="1">
      <alignment vertical="center"/>
    </xf>
    <xf numFmtId="0" fontId="13" fillId="5" borderId="2" xfId="0" applyFont="1" applyFill="1" applyBorder="1">
      <alignment vertical="center"/>
    </xf>
    <xf numFmtId="0" fontId="7" fillId="5" borderId="2" xfId="0" applyFont="1" applyFill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>
      <alignment vertical="center"/>
    </xf>
    <xf numFmtId="0" fontId="7" fillId="6" borderId="1" xfId="0" applyFont="1" applyFill="1" applyBorder="1">
      <alignment vertical="center"/>
    </xf>
    <xf numFmtId="178" fontId="7" fillId="0" borderId="0" xfId="0" applyNumberFormat="1" applyFont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16" fillId="7" borderId="0" xfId="0" applyFont="1" applyFill="1">
      <alignment vertical="center"/>
    </xf>
    <xf numFmtId="0" fontId="7" fillId="7" borderId="0" xfId="0" applyFont="1" applyFill="1">
      <alignment vertical="center"/>
    </xf>
    <xf numFmtId="0" fontId="10" fillId="0" borderId="6" xfId="0" applyFont="1" applyBorder="1">
      <alignment vertical="center"/>
    </xf>
    <xf numFmtId="176" fontId="10" fillId="0" borderId="6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3" fontId="7" fillId="0" borderId="0" xfId="0" applyNumberFormat="1" applyFont="1">
      <alignment vertical="center"/>
    </xf>
    <xf numFmtId="0" fontId="19" fillId="2" borderId="0" xfId="0" applyFont="1" applyFill="1">
      <alignment vertical="center"/>
    </xf>
    <xf numFmtId="0" fontId="19" fillId="2" borderId="0" xfId="0" applyFont="1" applyFill="1" applyAlignment="1">
      <alignment horizontal="center" vertical="center"/>
    </xf>
    <xf numFmtId="176" fontId="7" fillId="0" borderId="0" xfId="2" applyNumberFormat="1" applyFont="1">
      <alignment vertical="center"/>
    </xf>
    <xf numFmtId="2" fontId="7" fillId="0" borderId="0" xfId="0" applyNumberFormat="1" applyFont="1">
      <alignment vertical="center"/>
    </xf>
    <xf numFmtId="176" fontId="4" fillId="0" borderId="0" xfId="2" applyNumberFormat="1" applyFont="1">
      <alignment vertical="center"/>
    </xf>
    <xf numFmtId="176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6" fillId="9" borderId="0" xfId="0" applyFont="1" applyFill="1">
      <alignment vertical="center"/>
    </xf>
    <xf numFmtId="0" fontId="0" fillId="9" borderId="0" xfId="0" applyFill="1">
      <alignment vertical="center"/>
    </xf>
    <xf numFmtId="0" fontId="2" fillId="10" borderId="0" xfId="0" applyFont="1" applyFill="1">
      <alignment vertical="center"/>
    </xf>
    <xf numFmtId="0" fontId="0" fillId="10" borderId="0" xfId="0" applyFill="1">
      <alignment vertical="center"/>
    </xf>
    <xf numFmtId="0" fontId="20" fillId="11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80" fontId="21" fillId="0" borderId="0" xfId="0" applyNumberFormat="1" applyFont="1">
      <alignment vertical="center"/>
    </xf>
    <xf numFmtId="180" fontId="22" fillId="0" borderId="0" xfId="0" applyNumberFormat="1" applyFont="1">
      <alignment vertical="center"/>
    </xf>
    <xf numFmtId="180" fontId="23" fillId="0" borderId="0" xfId="0" applyNumberFormat="1" applyFont="1">
      <alignment vertical="center"/>
    </xf>
    <xf numFmtId="180" fontId="24" fillId="0" borderId="0" xfId="0" applyNumberFormat="1" applyFont="1">
      <alignment vertical="center"/>
    </xf>
    <xf numFmtId="180" fontId="25" fillId="0" borderId="0" xfId="0" applyNumberFormat="1" applyFont="1">
      <alignment vertical="center"/>
    </xf>
    <xf numFmtId="180" fontId="2" fillId="10" borderId="0" xfId="0" applyNumberFormat="1" applyFont="1" applyFill="1">
      <alignment vertical="center"/>
    </xf>
    <xf numFmtId="0" fontId="20" fillId="11" borderId="7" xfId="0" applyFont="1" applyFill="1" applyBorder="1">
      <alignment vertical="center"/>
    </xf>
    <xf numFmtId="0" fontId="20" fillId="11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180" fontId="23" fillId="0" borderId="7" xfId="0" applyNumberFormat="1" applyFont="1" applyBorder="1">
      <alignment vertical="center"/>
    </xf>
    <xf numFmtId="180" fontId="23" fillId="0" borderId="0" xfId="0" applyNumberFormat="1" applyFont="1" applyBorder="1">
      <alignment vertical="center"/>
    </xf>
    <xf numFmtId="180" fontId="24" fillId="0" borderId="0" xfId="0" applyNumberFormat="1" applyFont="1" applyBorder="1">
      <alignment vertical="center"/>
    </xf>
    <xf numFmtId="180" fontId="23" fillId="0" borderId="8" xfId="0" applyNumberFormat="1" applyFont="1" applyBorder="1">
      <alignment vertical="center"/>
    </xf>
    <xf numFmtId="180" fontId="23" fillId="0" borderId="9" xfId="0" applyNumberFormat="1" applyFont="1" applyBorder="1">
      <alignment vertical="center"/>
    </xf>
    <xf numFmtId="180" fontId="24" fillId="0" borderId="8" xfId="0" applyNumberFormat="1" applyFont="1" applyBorder="1">
      <alignment vertical="center"/>
    </xf>
    <xf numFmtId="180" fontId="23" fillId="0" borderId="10" xfId="0" applyNumberFormat="1" applyFont="1" applyBorder="1">
      <alignment vertical="center"/>
    </xf>
    <xf numFmtId="180" fontId="23" fillId="0" borderId="11" xfId="0" applyNumberFormat="1" applyFont="1" applyBorder="1">
      <alignment vertical="center"/>
    </xf>
    <xf numFmtId="0" fontId="26" fillId="0" borderId="0" xfId="0" applyFont="1">
      <alignment vertical="center"/>
    </xf>
    <xf numFmtId="0" fontId="26" fillId="13" borderId="0" xfId="0" applyFont="1" applyFill="1">
      <alignment vertical="center"/>
    </xf>
    <xf numFmtId="0" fontId="27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77C222C-905F-2A4A-AAB8-3F52A223F89D}">
  <we:reference id="wa200009404" version="1.0.0.5" store="ja-JP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F756-DD93-B842-B7C6-0F22F3527DC5}">
  <sheetPr>
    <tabColor theme="1"/>
  </sheetPr>
  <dimension ref="A1:L20"/>
  <sheetViews>
    <sheetView tabSelected="1" workbookViewId="0">
      <selection activeCell="B3" sqref="B3"/>
    </sheetView>
  </sheetViews>
  <sheetFormatPr baseColWidth="10" defaultRowHeight="36"/>
  <cols>
    <col min="1" max="16384" width="10.7109375" style="86"/>
  </cols>
  <sheetData>
    <row r="1" spans="1:12">
      <c r="A1" s="88" t="s">
        <v>212</v>
      </c>
    </row>
    <row r="2" spans="1:12">
      <c r="B2" s="86" t="s">
        <v>213</v>
      </c>
    </row>
    <row r="4" spans="1:12">
      <c r="B4" s="86" t="s">
        <v>198</v>
      </c>
    </row>
    <row r="6" spans="1:12">
      <c r="B6" s="86" t="s">
        <v>199</v>
      </c>
    </row>
    <row r="7" spans="1:12">
      <c r="B7" s="86" t="s">
        <v>200</v>
      </c>
    </row>
    <row r="9" spans="1:12">
      <c r="B9" s="86" t="s">
        <v>201</v>
      </c>
    </row>
    <row r="10" spans="1:12">
      <c r="B10" s="87" t="s">
        <v>202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>
      <c r="B11" s="87" t="s">
        <v>203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>
      <c r="B12" s="87" t="s">
        <v>204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>
      <c r="B13" s="87" t="s">
        <v>205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2">
      <c r="B14" s="87" t="s">
        <v>206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2">
      <c r="B15" s="87" t="s">
        <v>207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>
      <c r="B16" s="87" t="s">
        <v>208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8" spans="2:2">
      <c r="B18" s="86" t="s">
        <v>209</v>
      </c>
    </row>
    <row r="19" spans="2:2">
      <c r="B19" s="86" t="s">
        <v>210</v>
      </c>
    </row>
    <row r="20" spans="2:2">
      <c r="B20" s="86" t="s">
        <v>211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C9BC-3E38-8A45-B064-24773A5E54DE}">
  <dimension ref="A1:E39"/>
  <sheetViews>
    <sheetView workbookViewId="0">
      <selection activeCell="D1" sqref="A1:D38"/>
    </sheetView>
  </sheetViews>
  <sheetFormatPr baseColWidth="10" defaultRowHeight="20"/>
  <cols>
    <col min="1" max="1" width="25.140625" style="6" bestFit="1" customWidth="1"/>
    <col min="2" max="2" width="12.85546875" style="6" bestFit="1" customWidth="1"/>
    <col min="3" max="4" width="11.140625" style="6" bestFit="1" customWidth="1"/>
  </cols>
  <sheetData>
    <row r="1" spans="1:5">
      <c r="A1" s="9" t="s">
        <v>0</v>
      </c>
      <c r="B1" s="10" t="s">
        <v>83</v>
      </c>
      <c r="C1" s="10" t="s">
        <v>85</v>
      </c>
      <c r="D1" s="10" t="s">
        <v>87</v>
      </c>
      <c r="E1" s="10" t="s">
        <v>38</v>
      </c>
    </row>
    <row r="2" spans="1:5">
      <c r="A2" s="4" t="s">
        <v>2</v>
      </c>
      <c r="B2" s="8">
        <v>1000000</v>
      </c>
      <c r="C2" s="8">
        <v>1020000</v>
      </c>
      <c r="D2" s="8">
        <v>1050000</v>
      </c>
    </row>
    <row r="3" spans="1:5">
      <c r="A3" s="4" t="s">
        <v>3</v>
      </c>
      <c r="B3" s="8">
        <v>350000</v>
      </c>
      <c r="C3" s="8">
        <v>460000</v>
      </c>
      <c r="D3" s="8">
        <v>500000</v>
      </c>
    </row>
    <row r="4" spans="1:5">
      <c r="A4" s="2" t="s">
        <v>1</v>
      </c>
      <c r="B4" s="7">
        <f>SUM(B2:B3)</f>
        <v>1350000</v>
      </c>
      <c r="C4" s="7">
        <f>SUM(C2:C3)</f>
        <v>1480000</v>
      </c>
      <c r="D4" s="7">
        <f>SUM(D2:D3)</f>
        <v>1550000</v>
      </c>
    </row>
    <row r="5" spans="1:5">
      <c r="A5" s="2" t="s">
        <v>4</v>
      </c>
      <c r="B5" s="7">
        <v>945000</v>
      </c>
      <c r="C5" s="7">
        <v>1065600</v>
      </c>
      <c r="D5" s="7">
        <v>1085000</v>
      </c>
    </row>
    <row r="6" spans="1:5">
      <c r="A6" s="2" t="s">
        <v>5</v>
      </c>
      <c r="B6" s="7">
        <f>B4-B5</f>
        <v>405000</v>
      </c>
      <c r="C6" s="7">
        <f>C4-C5</f>
        <v>414400</v>
      </c>
      <c r="D6" s="7">
        <f>D4-D5</f>
        <v>465000</v>
      </c>
    </row>
    <row r="7" spans="1:5">
      <c r="A7" s="4" t="s">
        <v>7</v>
      </c>
      <c r="B7" s="8">
        <v>40000</v>
      </c>
      <c r="C7" s="8">
        <v>48500</v>
      </c>
      <c r="D7" s="8">
        <v>52500</v>
      </c>
    </row>
    <row r="8" spans="1:5">
      <c r="A8" s="4" t="s">
        <v>8</v>
      </c>
      <c r="B8" s="8">
        <v>5500</v>
      </c>
      <c r="C8" s="8">
        <v>8000</v>
      </c>
      <c r="D8" s="8">
        <v>9000</v>
      </c>
    </row>
    <row r="9" spans="1:5">
      <c r="A9" s="4" t="s">
        <v>9</v>
      </c>
      <c r="B9" s="8">
        <v>27000</v>
      </c>
      <c r="C9" s="8">
        <v>31500</v>
      </c>
      <c r="D9" s="8">
        <v>34000</v>
      </c>
    </row>
    <row r="10" spans="1:5">
      <c r="A10" s="4" t="s">
        <v>10</v>
      </c>
      <c r="B10" s="8">
        <v>10500</v>
      </c>
      <c r="C10" s="8">
        <v>18000</v>
      </c>
      <c r="D10" s="8">
        <v>22800</v>
      </c>
    </row>
    <row r="11" spans="1:5">
      <c r="A11" s="4" t="s">
        <v>11</v>
      </c>
      <c r="B11" s="8">
        <v>108000</v>
      </c>
      <c r="C11" s="8">
        <v>110500</v>
      </c>
      <c r="D11" s="8">
        <v>118000</v>
      </c>
    </row>
    <row r="12" spans="1:5">
      <c r="A12" s="4" t="s">
        <v>12</v>
      </c>
      <c r="B12" s="8">
        <v>16500</v>
      </c>
      <c r="C12" s="8">
        <v>18000</v>
      </c>
      <c r="D12" s="8">
        <v>19500</v>
      </c>
    </row>
    <row r="13" spans="1:5">
      <c r="A13" s="4" t="s">
        <v>13</v>
      </c>
      <c r="B13" s="8">
        <v>25500</v>
      </c>
      <c r="C13" s="8">
        <v>27000</v>
      </c>
      <c r="D13" s="8">
        <v>29000</v>
      </c>
    </row>
    <row r="14" spans="1:5">
      <c r="A14" s="4" t="s">
        <v>14</v>
      </c>
      <c r="B14" s="8">
        <v>3500</v>
      </c>
      <c r="C14" s="8">
        <v>6000</v>
      </c>
      <c r="D14" s="8">
        <v>9000</v>
      </c>
    </row>
    <row r="15" spans="1:5">
      <c r="A15" s="4" t="s">
        <v>15</v>
      </c>
      <c r="B15" s="8">
        <v>25000</v>
      </c>
      <c r="C15" s="8">
        <v>30000</v>
      </c>
      <c r="D15" s="8">
        <v>35000</v>
      </c>
    </row>
    <row r="16" spans="1:5">
      <c r="A16" s="4" t="s">
        <v>16</v>
      </c>
      <c r="B16" s="8">
        <v>21500</v>
      </c>
      <c r="C16" s="8">
        <v>22500</v>
      </c>
      <c r="D16" s="8">
        <v>22500</v>
      </c>
    </row>
    <row r="17" spans="1:4">
      <c r="A17" s="4" t="s">
        <v>17</v>
      </c>
      <c r="B17" s="8">
        <v>15000</v>
      </c>
      <c r="C17" s="8">
        <v>16900</v>
      </c>
      <c r="D17" s="8">
        <v>17300</v>
      </c>
    </row>
    <row r="18" spans="1:4">
      <c r="A18" s="4" t="s">
        <v>18</v>
      </c>
      <c r="B18" s="8">
        <v>15000</v>
      </c>
      <c r="C18" s="8">
        <v>14000</v>
      </c>
      <c r="D18" s="8">
        <v>10500</v>
      </c>
    </row>
    <row r="19" spans="1:4">
      <c r="A19" s="4" t="s">
        <v>19</v>
      </c>
      <c r="B19" s="8">
        <v>12000</v>
      </c>
      <c r="C19" s="8">
        <v>2100</v>
      </c>
      <c r="D19" s="8">
        <v>900</v>
      </c>
    </row>
    <row r="20" spans="1:4">
      <c r="A20" s="2" t="s">
        <v>6</v>
      </c>
      <c r="B20" s="7">
        <f>SUM(B7:B19)</f>
        <v>325000</v>
      </c>
      <c r="C20" s="7">
        <f>SUM(C7:C19)</f>
        <v>353000</v>
      </c>
      <c r="D20" s="7">
        <f>SUM(D7:D19)</f>
        <v>380000</v>
      </c>
    </row>
    <row r="21" spans="1:4">
      <c r="A21" s="2" t="s">
        <v>20</v>
      </c>
      <c r="B21" s="7">
        <f>B6-B20</f>
        <v>80000</v>
      </c>
      <c r="C21" s="7">
        <f>C6-C20</f>
        <v>61400</v>
      </c>
      <c r="D21" s="7">
        <f>D6-D20</f>
        <v>85000</v>
      </c>
    </row>
    <row r="22" spans="1:4">
      <c r="A22" s="4" t="s">
        <v>22</v>
      </c>
      <c r="B22" s="8">
        <v>500</v>
      </c>
      <c r="C22" s="8">
        <v>800</v>
      </c>
      <c r="D22" s="8">
        <v>1000</v>
      </c>
    </row>
    <row r="23" spans="1:4">
      <c r="A23" s="4" t="s">
        <v>23</v>
      </c>
      <c r="B23" s="8">
        <v>8000</v>
      </c>
      <c r="C23" s="8">
        <v>32000</v>
      </c>
      <c r="D23" s="8">
        <v>15000</v>
      </c>
    </row>
    <row r="24" spans="1:4">
      <c r="A24" s="4" t="s">
        <v>24</v>
      </c>
      <c r="B24" s="8">
        <v>3500</v>
      </c>
      <c r="C24" s="8">
        <v>2200</v>
      </c>
      <c r="D24" s="8">
        <v>2000</v>
      </c>
    </row>
    <row r="25" spans="1:4">
      <c r="A25" s="2" t="s">
        <v>21</v>
      </c>
      <c r="B25" s="7">
        <f>SUM(B22:B24)</f>
        <v>12000</v>
      </c>
      <c r="C25" s="7">
        <f>SUM(C22:C24)</f>
        <v>35000</v>
      </c>
      <c r="D25" s="7">
        <f>SUM(D22:D24)</f>
        <v>18000</v>
      </c>
    </row>
    <row r="26" spans="1:4">
      <c r="A26" s="4" t="s">
        <v>26</v>
      </c>
      <c r="B26" s="8">
        <v>6500</v>
      </c>
      <c r="C26" s="8">
        <v>8000</v>
      </c>
      <c r="D26" s="8">
        <v>9500</v>
      </c>
    </row>
    <row r="27" spans="1:4">
      <c r="A27" s="4" t="s">
        <v>27</v>
      </c>
      <c r="B27" s="8">
        <v>2000</v>
      </c>
      <c r="C27" s="8">
        <v>2500</v>
      </c>
      <c r="D27" s="8">
        <v>2000</v>
      </c>
    </row>
    <row r="28" spans="1:4">
      <c r="A28" s="2" t="s">
        <v>25</v>
      </c>
      <c r="B28" s="7">
        <f>SUM(B26:B27)</f>
        <v>8500</v>
      </c>
      <c r="C28" s="7">
        <f>SUM(C26:C27)</f>
        <v>10500</v>
      </c>
      <c r="D28" s="7">
        <f>SUM(D26:D27)</f>
        <v>11500</v>
      </c>
    </row>
    <row r="29" spans="1:4">
      <c r="A29" s="2" t="s">
        <v>28</v>
      </c>
      <c r="B29" s="7">
        <f>B21+B25-B28</f>
        <v>83500</v>
      </c>
      <c r="C29" s="7">
        <f>C21+C25-C28</f>
        <v>85900</v>
      </c>
      <c r="D29" s="7">
        <f>D21+D25-D28</f>
        <v>91500</v>
      </c>
    </row>
    <row r="30" spans="1:4">
      <c r="A30" s="2" t="s">
        <v>29</v>
      </c>
      <c r="B30" s="7">
        <v>0</v>
      </c>
      <c r="C30" s="7">
        <v>500</v>
      </c>
      <c r="D30" s="7">
        <v>1500</v>
      </c>
    </row>
    <row r="31" spans="1:4">
      <c r="A31" s="4" t="s">
        <v>30</v>
      </c>
      <c r="B31" s="8">
        <v>0</v>
      </c>
      <c r="C31" s="8">
        <v>500</v>
      </c>
      <c r="D31" s="8">
        <v>1500</v>
      </c>
    </row>
    <row r="32" spans="1:4">
      <c r="A32" s="2" t="s">
        <v>31</v>
      </c>
      <c r="B32" s="7">
        <v>2000</v>
      </c>
      <c r="C32" s="7">
        <v>5500</v>
      </c>
      <c r="D32" s="7">
        <v>3000</v>
      </c>
    </row>
    <row r="33" spans="1:4">
      <c r="A33" s="4" t="s">
        <v>32</v>
      </c>
      <c r="B33" s="8">
        <v>2000</v>
      </c>
      <c r="C33" s="8">
        <v>4000</v>
      </c>
      <c r="D33" s="8">
        <v>3000</v>
      </c>
    </row>
    <row r="34" spans="1:4">
      <c r="A34" s="4" t="s">
        <v>33</v>
      </c>
      <c r="B34" s="8">
        <v>0</v>
      </c>
      <c r="C34" s="8">
        <v>1500</v>
      </c>
      <c r="D34" s="8">
        <v>0</v>
      </c>
    </row>
    <row r="35" spans="1:4">
      <c r="A35" s="2" t="s">
        <v>34</v>
      </c>
      <c r="B35" s="7">
        <f>B29+B30-B32</f>
        <v>81500</v>
      </c>
      <c r="C35" s="7">
        <f>C29+C30-C32</f>
        <v>80900</v>
      </c>
      <c r="D35" s="7">
        <f>D29+D30-D32</f>
        <v>90000</v>
      </c>
    </row>
    <row r="36" spans="1:4">
      <c r="A36" s="2" t="s">
        <v>35</v>
      </c>
      <c r="B36" s="7">
        <v>28000</v>
      </c>
      <c r="C36" s="7">
        <v>30500</v>
      </c>
      <c r="D36" s="7">
        <v>38000</v>
      </c>
    </row>
    <row r="37" spans="1:4">
      <c r="A37" s="2" t="s">
        <v>36</v>
      </c>
      <c r="B37" s="7">
        <v>-3000</v>
      </c>
      <c r="C37" s="7">
        <v>-2000</v>
      </c>
      <c r="D37" s="7">
        <v>-3000</v>
      </c>
    </row>
    <row r="38" spans="1:4">
      <c r="A38" s="2" t="s">
        <v>37</v>
      </c>
      <c r="B38" s="7">
        <f>B35-B36-B37</f>
        <v>56500</v>
      </c>
      <c r="C38" s="7">
        <f>C35-C36-C37</f>
        <v>52400</v>
      </c>
      <c r="D38" s="7">
        <f>D35-D36-D37</f>
        <v>55000</v>
      </c>
    </row>
    <row r="39" spans="1:4">
      <c r="B39" s="1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0F5B-6329-0C49-903E-3A51104DD924}">
  <dimension ref="A1:E35"/>
  <sheetViews>
    <sheetView workbookViewId="0">
      <selection activeCell="B2" sqref="B2"/>
    </sheetView>
  </sheetViews>
  <sheetFormatPr baseColWidth="10" defaultRowHeight="20"/>
  <cols>
    <col min="1" max="1" width="17" bestFit="1" customWidth="1"/>
    <col min="2" max="2" width="13.85546875" bestFit="1" customWidth="1"/>
    <col min="3" max="4" width="12" bestFit="1" customWidth="1"/>
    <col min="5" max="5" width="19.140625" bestFit="1" customWidth="1"/>
  </cols>
  <sheetData>
    <row r="1" spans="1:5">
      <c r="A1" s="10" t="s">
        <v>0</v>
      </c>
      <c r="B1" s="10" t="s">
        <v>83</v>
      </c>
      <c r="C1" s="10" t="s">
        <v>85</v>
      </c>
      <c r="D1" s="10" t="s">
        <v>87</v>
      </c>
      <c r="E1" s="10" t="s">
        <v>38</v>
      </c>
    </row>
    <row r="2" spans="1:5">
      <c r="A2" s="2" t="s">
        <v>39</v>
      </c>
      <c r="B2" s="4"/>
      <c r="C2" s="4"/>
      <c r="D2" s="4"/>
      <c r="E2" s="4"/>
    </row>
    <row r="3" spans="1:5">
      <c r="A3" s="2" t="s">
        <v>40</v>
      </c>
      <c r="B3" s="3">
        <f>SUM(B4:B10)</f>
        <v>685000</v>
      </c>
      <c r="C3" s="3">
        <f>SUM(C4:C10)</f>
        <v>772400</v>
      </c>
      <c r="D3" s="3">
        <f>SUM(D4:D10)</f>
        <v>797400</v>
      </c>
      <c r="E3" s="4"/>
    </row>
    <row r="4" spans="1:5">
      <c r="A4" s="4" t="s">
        <v>41</v>
      </c>
      <c r="B4" s="5">
        <v>180000</v>
      </c>
      <c r="C4" s="5">
        <v>202400</v>
      </c>
      <c r="D4" s="5">
        <v>197400</v>
      </c>
      <c r="E4" s="4"/>
    </row>
    <row r="5" spans="1:5">
      <c r="A5" s="4" t="s">
        <v>42</v>
      </c>
      <c r="B5" s="5">
        <v>80000</v>
      </c>
      <c r="C5" s="5">
        <v>85000</v>
      </c>
      <c r="D5" s="5">
        <v>80000</v>
      </c>
      <c r="E5" s="4"/>
    </row>
    <row r="6" spans="1:5">
      <c r="A6" s="4" t="s">
        <v>43</v>
      </c>
      <c r="B6" s="5">
        <v>240000</v>
      </c>
      <c r="C6" s="5">
        <v>280000</v>
      </c>
      <c r="D6" s="5">
        <v>305000</v>
      </c>
      <c r="E6" s="4" t="s">
        <v>44</v>
      </c>
    </row>
    <row r="7" spans="1:5">
      <c r="A7" s="4" t="s">
        <v>45</v>
      </c>
      <c r="B7" s="5">
        <v>50000</v>
      </c>
      <c r="C7" s="5">
        <v>55000</v>
      </c>
      <c r="D7" s="5">
        <v>60000</v>
      </c>
      <c r="E7" s="4"/>
    </row>
    <row r="8" spans="1:5">
      <c r="A8" s="4" t="s">
        <v>46</v>
      </c>
      <c r="B8" s="5">
        <v>105000</v>
      </c>
      <c r="C8" s="5">
        <v>120000</v>
      </c>
      <c r="D8" s="5">
        <v>125000</v>
      </c>
      <c r="E8" s="4" t="s">
        <v>47</v>
      </c>
    </row>
    <row r="9" spans="1:5">
      <c r="A9" s="4" t="s">
        <v>48</v>
      </c>
      <c r="B9" s="5">
        <v>12000</v>
      </c>
      <c r="C9" s="5">
        <v>14000</v>
      </c>
      <c r="D9" s="5">
        <v>15000</v>
      </c>
      <c r="E9" s="4"/>
    </row>
    <row r="10" spans="1:5">
      <c r="A10" s="4" t="s">
        <v>49</v>
      </c>
      <c r="B10" s="5">
        <v>18000</v>
      </c>
      <c r="C10" s="5">
        <v>16000</v>
      </c>
      <c r="D10" s="5">
        <v>15000</v>
      </c>
      <c r="E10" s="4"/>
    </row>
    <row r="11" spans="1:5">
      <c r="A11" s="2" t="s">
        <v>50</v>
      </c>
      <c r="B11" s="3">
        <f>SUM(B12:B15)</f>
        <v>450000</v>
      </c>
      <c r="C11" s="3">
        <f>SUM(C12:C15)</f>
        <v>520000</v>
      </c>
      <c r="D11" s="3">
        <f>SUM(D12:D15)</f>
        <v>610000</v>
      </c>
      <c r="E11" s="4"/>
    </row>
    <row r="12" spans="1:5">
      <c r="A12" s="4" t="s">
        <v>51</v>
      </c>
      <c r="B12" s="5">
        <v>150000</v>
      </c>
      <c r="C12" s="5">
        <v>160000</v>
      </c>
      <c r="D12" s="5">
        <v>180000</v>
      </c>
      <c r="E12" s="4" t="s">
        <v>52</v>
      </c>
    </row>
    <row r="13" spans="1:5">
      <c r="A13" s="4" t="s">
        <v>53</v>
      </c>
      <c r="B13" s="5">
        <v>200000</v>
      </c>
      <c r="C13" s="5">
        <v>260000</v>
      </c>
      <c r="D13" s="5">
        <v>330000</v>
      </c>
      <c r="E13" s="4" t="s">
        <v>54</v>
      </c>
    </row>
    <row r="14" spans="1:5">
      <c r="A14" s="4" t="s">
        <v>55</v>
      </c>
      <c r="B14" s="5">
        <v>30000</v>
      </c>
      <c r="C14" s="5">
        <v>30000</v>
      </c>
      <c r="D14" s="5">
        <v>30000</v>
      </c>
      <c r="E14" s="4"/>
    </row>
    <row r="15" spans="1:5">
      <c r="A15" s="4" t="s">
        <v>56</v>
      </c>
      <c r="B15" s="5">
        <v>70000</v>
      </c>
      <c r="C15" s="5">
        <v>70000</v>
      </c>
      <c r="D15" s="5">
        <v>70000</v>
      </c>
      <c r="E15" s="4" t="s">
        <v>57</v>
      </c>
    </row>
    <row r="16" spans="1:5">
      <c r="A16" s="2" t="s">
        <v>58</v>
      </c>
      <c r="B16" s="3">
        <f>B3+B11</f>
        <v>1135000</v>
      </c>
      <c r="C16" s="3">
        <f>C3+C11</f>
        <v>1292400</v>
      </c>
      <c r="D16" s="3">
        <f>D3+D11</f>
        <v>1407400</v>
      </c>
      <c r="E16" s="4"/>
    </row>
    <row r="17" spans="1:5">
      <c r="A17" s="2" t="s">
        <v>59</v>
      </c>
      <c r="B17" s="4"/>
      <c r="C17" s="4"/>
      <c r="D17" s="4"/>
      <c r="E17" s="4"/>
    </row>
    <row r="18" spans="1:5">
      <c r="A18" s="2" t="s">
        <v>60</v>
      </c>
      <c r="B18" s="3">
        <f>SUM(B19:B24)</f>
        <v>340000</v>
      </c>
      <c r="C18" s="3">
        <f>SUM(C19:C24)</f>
        <v>410000</v>
      </c>
      <c r="D18" s="3">
        <f>SUM(D19:D24)</f>
        <v>445000</v>
      </c>
      <c r="E18" s="4"/>
    </row>
    <row r="19" spans="1:5">
      <c r="A19" s="4" t="s">
        <v>61</v>
      </c>
      <c r="B19" s="5">
        <v>70000</v>
      </c>
      <c r="C19" s="5">
        <v>80000</v>
      </c>
      <c r="D19" s="5">
        <v>85000</v>
      </c>
      <c r="E19" s="4"/>
    </row>
    <row r="20" spans="1:5">
      <c r="A20" s="4" t="s">
        <v>62</v>
      </c>
      <c r="B20" s="5">
        <v>140000</v>
      </c>
      <c r="C20" s="5">
        <v>170000</v>
      </c>
      <c r="D20" s="5">
        <v>175000</v>
      </c>
      <c r="E20" s="4"/>
    </row>
    <row r="21" spans="1:5">
      <c r="A21" s="4" t="s">
        <v>63</v>
      </c>
      <c r="B21" s="5">
        <v>80000</v>
      </c>
      <c r="C21" s="5">
        <v>100000</v>
      </c>
      <c r="D21" s="5">
        <v>120000</v>
      </c>
      <c r="E21" s="4" t="s">
        <v>64</v>
      </c>
    </row>
    <row r="22" spans="1:5">
      <c r="A22" s="4" t="s">
        <v>65</v>
      </c>
      <c r="B22" s="5">
        <v>25000</v>
      </c>
      <c r="C22" s="5">
        <v>32000</v>
      </c>
      <c r="D22" s="5">
        <v>35000</v>
      </c>
      <c r="E22" s="4" t="s">
        <v>66</v>
      </c>
    </row>
    <row r="23" spans="1:5">
      <c r="A23" s="4" t="s">
        <v>67</v>
      </c>
      <c r="B23" s="5">
        <v>10000</v>
      </c>
      <c r="C23" s="5">
        <v>12000</v>
      </c>
      <c r="D23" s="5">
        <v>13000</v>
      </c>
      <c r="E23" s="4" t="s">
        <v>68</v>
      </c>
    </row>
    <row r="24" spans="1:5">
      <c r="A24" s="4" t="s">
        <v>69</v>
      </c>
      <c r="B24" s="5">
        <v>15000</v>
      </c>
      <c r="C24" s="5">
        <v>16000</v>
      </c>
      <c r="D24" s="5">
        <v>17000</v>
      </c>
      <c r="E24" s="4"/>
    </row>
    <row r="25" spans="1:5">
      <c r="A25" s="2" t="s">
        <v>70</v>
      </c>
      <c r="B25" s="3">
        <f>SUM(B26:B27)</f>
        <v>350000</v>
      </c>
      <c r="C25" s="3">
        <f>SUM(C26:C27)</f>
        <v>385000</v>
      </c>
      <c r="D25" s="3">
        <f>SUM(D26:D27)</f>
        <v>410000</v>
      </c>
      <c r="E25" s="4"/>
    </row>
    <row r="26" spans="1:5">
      <c r="A26" s="4" t="s">
        <v>71</v>
      </c>
      <c r="B26" s="5">
        <v>310000</v>
      </c>
      <c r="C26" s="5">
        <v>340000</v>
      </c>
      <c r="D26" s="5">
        <v>360000</v>
      </c>
      <c r="E26" s="4" t="s">
        <v>72</v>
      </c>
    </row>
    <row r="27" spans="1:5">
      <c r="A27" s="4" t="s">
        <v>73</v>
      </c>
      <c r="B27" s="5">
        <v>40000</v>
      </c>
      <c r="C27" s="5">
        <v>45000</v>
      </c>
      <c r="D27" s="5">
        <v>50000</v>
      </c>
      <c r="E27" s="4" t="s">
        <v>74</v>
      </c>
    </row>
    <row r="28" spans="1:5">
      <c r="A28" s="2" t="s">
        <v>75</v>
      </c>
      <c r="B28" s="3">
        <f>B18+B25</f>
        <v>690000</v>
      </c>
      <c r="C28" s="3">
        <f>C18+C25</f>
        <v>795000</v>
      </c>
      <c r="D28" s="3">
        <f>D18+D25</f>
        <v>855000</v>
      </c>
      <c r="E28" s="4"/>
    </row>
    <row r="29" spans="1:5">
      <c r="A29" s="2" t="s">
        <v>76</v>
      </c>
      <c r="B29" s="4"/>
      <c r="C29" s="4"/>
      <c r="D29" s="4"/>
      <c r="E29" s="4"/>
    </row>
    <row r="30" spans="1:5">
      <c r="A30" s="4" t="s">
        <v>77</v>
      </c>
      <c r="B30" s="5">
        <v>50000</v>
      </c>
      <c r="C30" s="5">
        <v>50000</v>
      </c>
      <c r="D30" s="5">
        <v>50000</v>
      </c>
      <c r="E30" s="4"/>
    </row>
    <row r="31" spans="1:5">
      <c r="A31" s="4" t="s">
        <v>78</v>
      </c>
      <c r="B31" s="5">
        <v>395000</v>
      </c>
      <c r="C31" s="5">
        <f>B31+PL!C38</f>
        <v>447400</v>
      </c>
      <c r="D31" s="5">
        <f>C31+PL!D38</f>
        <v>502400</v>
      </c>
      <c r="E31" s="4" t="s">
        <v>79</v>
      </c>
    </row>
    <row r="32" spans="1:5">
      <c r="A32" s="2" t="s">
        <v>80</v>
      </c>
      <c r="B32" s="3">
        <f>B30+B31</f>
        <v>445000</v>
      </c>
      <c r="C32" s="3">
        <f>C30+C31</f>
        <v>497400</v>
      </c>
      <c r="D32" s="3">
        <f>D30+D31</f>
        <v>552400</v>
      </c>
      <c r="E32" s="4"/>
    </row>
    <row r="33" spans="1:5">
      <c r="A33" s="2" t="s">
        <v>81</v>
      </c>
      <c r="B33" s="3">
        <f>B28+B32</f>
        <v>1135000</v>
      </c>
      <c r="C33" s="3">
        <f>C28+C32</f>
        <v>1292400</v>
      </c>
      <c r="D33" s="3">
        <f>D28+D32</f>
        <v>1407400</v>
      </c>
      <c r="E33" s="4"/>
    </row>
    <row r="35" spans="1:5">
      <c r="B35" s="1"/>
      <c r="C35" s="1"/>
      <c r="D35" s="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545C-5DBF-5B42-9ABC-C90B0306E8A1}">
  <sheetPr>
    <tabColor rgb="FFFF0000"/>
  </sheetPr>
  <dimension ref="A1:D35"/>
  <sheetViews>
    <sheetView workbookViewId="0">
      <selection activeCell="B20" sqref="B20"/>
    </sheetView>
  </sheetViews>
  <sheetFormatPr baseColWidth="10" defaultRowHeight="20"/>
  <cols>
    <col min="1" max="1" width="28.5703125" style="13" customWidth="1"/>
    <col min="2" max="4" width="15.7109375" style="13" customWidth="1"/>
    <col min="5" max="16384" width="10.7109375" style="13"/>
  </cols>
  <sheetData>
    <row r="1" spans="1:4" ht="28" customHeight="1" thickBot="1">
      <c r="A1" s="12" t="s">
        <v>88</v>
      </c>
      <c r="B1" s="12" t="s">
        <v>82</v>
      </c>
      <c r="C1" s="12" t="s">
        <v>84</v>
      </c>
      <c r="D1" s="12" t="s">
        <v>86</v>
      </c>
    </row>
    <row r="2" spans="1:4">
      <c r="A2" s="41" t="s">
        <v>120</v>
      </c>
      <c r="B2" s="42"/>
      <c r="C2" s="42"/>
      <c r="D2" s="42"/>
    </row>
    <row r="3" spans="1:4">
      <c r="A3" s="13" t="s">
        <v>121</v>
      </c>
      <c r="B3" s="29">
        <f>PL!B5/PL!B4</f>
        <v>0.7</v>
      </c>
      <c r="C3" s="29">
        <f>PL!C5/PL!C4</f>
        <v>0.72</v>
      </c>
      <c r="D3" s="29">
        <f>PL!D5/PL!D4</f>
        <v>0.7</v>
      </c>
    </row>
    <row r="4" spans="1:4">
      <c r="A4" s="13" t="s">
        <v>122</v>
      </c>
      <c r="B4" s="29">
        <f>PL!B6/PL!B4</f>
        <v>0.3</v>
      </c>
      <c r="C4" s="29">
        <f>PL!C6/PL!C4</f>
        <v>0.28000000000000003</v>
      </c>
      <c r="D4" s="29">
        <f>PL!D6/PL!D4</f>
        <v>0.3</v>
      </c>
    </row>
    <row r="5" spans="1:4">
      <c r="A5" s="13" t="s">
        <v>123</v>
      </c>
      <c r="B5" s="29">
        <f>(PL!B11+PL!B12+PL!B13)/PL!B4</f>
        <v>0.1111111111111111</v>
      </c>
      <c r="C5" s="29">
        <f>(PL!C11+PL!C12+PL!C13)/PL!C4</f>
        <v>0.10506756756756756</v>
      </c>
      <c r="D5" s="29">
        <f>(PL!D11+PL!D12+PL!D13)/PL!D4</f>
        <v>0.10741935483870968</v>
      </c>
    </row>
    <row r="6" spans="1:4">
      <c r="A6" s="36" t="s">
        <v>124</v>
      </c>
      <c r="B6" s="43">
        <f>PL!B21/PL!B4</f>
        <v>5.9259259259259262E-2</v>
      </c>
      <c r="C6" s="43">
        <f>PL!C21/PL!C4</f>
        <v>4.1486486486486486E-2</v>
      </c>
      <c r="D6" s="43">
        <f>PL!D21/PL!D4</f>
        <v>5.4838709677419356E-2</v>
      </c>
    </row>
    <row r="8" spans="1:4">
      <c r="A8" s="21" t="s">
        <v>125</v>
      </c>
      <c r="B8" s="22"/>
      <c r="C8" s="22"/>
      <c r="D8" s="22"/>
    </row>
    <row r="9" spans="1:4">
      <c r="A9" s="13" t="s">
        <v>90</v>
      </c>
      <c r="B9" s="29">
        <f>(BS!B4+BS!B5+BS!B6)/BS!B18</f>
        <v>1.4705882352941178</v>
      </c>
      <c r="C9" s="29">
        <f>(BS!C4+BS!C5+BS!C6)/BS!C18</f>
        <v>1.3839024390243901</v>
      </c>
      <c r="D9" s="29">
        <f>(BS!D4+BS!D5+BS!D6)/BS!D18</f>
        <v>1.3087640449438203</v>
      </c>
    </row>
    <row r="10" spans="1:4">
      <c r="A10" s="13" t="s">
        <v>89</v>
      </c>
      <c r="B10" s="29">
        <f>BS!B3/BS!B18</f>
        <v>2.0147058823529411</v>
      </c>
      <c r="C10" s="29">
        <f>BS!C3/BS!C18</f>
        <v>1.8839024390243901</v>
      </c>
      <c r="D10" s="29">
        <f>BS!D3/BS!D18</f>
        <v>1.7919101123595507</v>
      </c>
    </row>
    <row r="11" spans="1:4">
      <c r="A11" s="13" t="s">
        <v>91</v>
      </c>
      <c r="B11" s="29">
        <f>BS!B11/(BS!B32+BS!B25)</f>
        <v>0.56603773584905659</v>
      </c>
      <c r="C11" s="29">
        <f>BS!C11/(BS!C32+BS!C25)</f>
        <v>0.58930190389845871</v>
      </c>
      <c r="D11" s="29">
        <f>BS!D11/(BS!D32+BS!D25)</f>
        <v>0.63383208645054034</v>
      </c>
    </row>
    <row r="12" spans="1:4">
      <c r="A12" s="36" t="s">
        <v>126</v>
      </c>
      <c r="B12" s="44">
        <f>(BS!B21+BS!B26)/(PL!B4/12)</f>
        <v>3.4666666666666668</v>
      </c>
      <c r="C12" s="44">
        <f>(BS!C21+BS!C26)/(PL!C4/12)</f>
        <v>3.5675675675675675</v>
      </c>
      <c r="D12" s="44">
        <f>(BS!D21+BS!D26)/(PL!D4/12)</f>
        <v>3.7161290322580642</v>
      </c>
    </row>
    <row r="14" spans="1:4">
      <c r="A14" s="45" t="s">
        <v>127</v>
      </c>
      <c r="B14" s="46"/>
      <c r="C14" s="46"/>
      <c r="D14" s="46"/>
    </row>
    <row r="15" spans="1:4">
      <c r="A15" s="13" t="s">
        <v>128</v>
      </c>
      <c r="B15" s="47">
        <f>(BS!B7+BS!B8)/(PL!B4/12)</f>
        <v>1.3777777777777778</v>
      </c>
      <c r="C15" s="47">
        <f>(BS!C7+BS!C8)/(PL!C4/12)</f>
        <v>1.4189189189189191</v>
      </c>
      <c r="D15" s="47">
        <f>(BS!D7+BS!D8)/(PL!D4/12)</f>
        <v>1.4322580645161289</v>
      </c>
    </row>
    <row r="16" spans="1:4">
      <c r="A16" s="13" t="s">
        <v>129</v>
      </c>
      <c r="B16" s="47">
        <f>(BS!B5+BS!B6)/(PL!B4/12)</f>
        <v>2.8444444444444446</v>
      </c>
      <c r="C16" s="47">
        <f>(BS!C5+BS!C6)/(PL!C4/12)</f>
        <v>2.9594594594594597</v>
      </c>
      <c r="D16" s="47">
        <f>(BS!D5+BS!D6)/(PL!D4/12)</f>
        <v>2.9806451612903224</v>
      </c>
    </row>
    <row r="17" spans="1:4">
      <c r="A17" s="36" t="s">
        <v>130</v>
      </c>
      <c r="B17" s="48">
        <f>(BS!B19+BS!B20)/(PL!B4/12)</f>
        <v>1.8666666666666667</v>
      </c>
      <c r="C17" s="48">
        <f>(BS!C19+BS!C20)/(PL!C4/12)</f>
        <v>2.0270270270270272</v>
      </c>
      <c r="D17" s="48">
        <f>(BS!D19+BS!D20)/(PL!D4/12)</f>
        <v>2.0129032258064514</v>
      </c>
    </row>
    <row r="19" spans="1:4">
      <c r="A19" s="49" t="s">
        <v>131</v>
      </c>
      <c r="B19" s="50"/>
      <c r="C19" s="50"/>
      <c r="D19" s="50"/>
    </row>
    <row r="20" spans="1:4">
      <c r="A20" s="51" t="s">
        <v>132</v>
      </c>
      <c r="B20" s="52">
        <f>PL!B29/BS!B16</f>
        <v>7.3568281938325986E-2</v>
      </c>
      <c r="C20" s="52">
        <f>PL!C29/BS!C16</f>
        <v>6.6465490560198084E-2</v>
      </c>
      <c r="D20" s="52">
        <f>PL!D29/BS!D16</f>
        <v>6.5013500071052999E-2</v>
      </c>
    </row>
    <row r="22" spans="1:4">
      <c r="A22" s="38" t="s">
        <v>133</v>
      </c>
      <c r="B22" s="39"/>
      <c r="C22" s="39"/>
      <c r="D22" s="39"/>
    </row>
    <row r="23" spans="1:4">
      <c r="A23" s="40" t="s">
        <v>134</v>
      </c>
    </row>
    <row r="24" spans="1:4">
      <c r="A24" s="13" t="s">
        <v>135</v>
      </c>
    </row>
    <row r="25" spans="1:4">
      <c r="A25" s="13" t="s">
        <v>136</v>
      </c>
    </row>
    <row r="26" spans="1:4">
      <c r="A26" s="13" t="s">
        <v>137</v>
      </c>
    </row>
    <row r="28" spans="1:4">
      <c r="A28" s="53" t="s">
        <v>138</v>
      </c>
    </row>
    <row r="29" spans="1:4">
      <c r="A29" s="13" t="s">
        <v>139</v>
      </c>
    </row>
    <row r="30" spans="1:4">
      <c r="A30" s="13" t="s">
        <v>140</v>
      </c>
    </row>
    <row r="31" spans="1:4" ht="24">
      <c r="A31" s="13" t="s">
        <v>154</v>
      </c>
    </row>
    <row r="33" spans="1:1">
      <c r="A33" s="54" t="s">
        <v>141</v>
      </c>
    </row>
    <row r="34" spans="1:1">
      <c r="A34" s="13" t="s">
        <v>142</v>
      </c>
    </row>
    <row r="35" spans="1:1">
      <c r="A35" s="13" t="s">
        <v>143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0178-BB55-6F46-8179-E83A82D0F183}">
  <sheetPr>
    <tabColor rgb="FFFF0000"/>
  </sheetPr>
  <dimension ref="A1:E42"/>
  <sheetViews>
    <sheetView zoomScale="90" zoomScaleNormal="90" workbookViewId="0">
      <selection activeCell="N30" sqref="N30"/>
    </sheetView>
  </sheetViews>
  <sheetFormatPr baseColWidth="10" defaultRowHeight="20"/>
  <cols>
    <col min="1" max="1" width="32.85546875" style="13" customWidth="1"/>
    <col min="2" max="2" width="7.85546875" style="13" customWidth="1"/>
    <col min="3" max="5" width="16.42578125" style="13" customWidth="1"/>
    <col min="6" max="16384" width="10.7109375" style="13"/>
  </cols>
  <sheetData>
    <row r="1" spans="1:5" ht="28" customHeight="1" thickBot="1">
      <c r="A1" s="12" t="s">
        <v>92</v>
      </c>
      <c r="B1" s="12" t="s">
        <v>93</v>
      </c>
      <c r="C1" s="12" t="s">
        <v>82</v>
      </c>
      <c r="D1" s="12" t="s">
        <v>84</v>
      </c>
      <c r="E1" s="12" t="s">
        <v>86</v>
      </c>
    </row>
    <row r="2" spans="1:5">
      <c r="A2" s="14" t="s">
        <v>94</v>
      </c>
      <c r="B2" s="15"/>
      <c r="C2" s="15"/>
      <c r="D2" s="15"/>
      <c r="E2" s="15"/>
    </row>
    <row r="3" spans="1:5">
      <c r="A3" s="13" t="s">
        <v>4</v>
      </c>
      <c r="B3" s="16" t="s">
        <v>144</v>
      </c>
      <c r="C3" s="17">
        <f>PL!B5</f>
        <v>945000</v>
      </c>
      <c r="D3" s="17">
        <f>PL!C5</f>
        <v>1065600</v>
      </c>
      <c r="E3" s="17">
        <f>PL!D5</f>
        <v>1085000</v>
      </c>
    </row>
    <row r="4" spans="1:5">
      <c r="A4" s="13" t="s">
        <v>96</v>
      </c>
      <c r="B4" s="16" t="s">
        <v>144</v>
      </c>
      <c r="C4" s="17">
        <f>PL!B7</f>
        <v>40000</v>
      </c>
      <c r="D4" s="17">
        <f>PL!C7</f>
        <v>48500</v>
      </c>
      <c r="E4" s="17">
        <f>PL!D7</f>
        <v>52500</v>
      </c>
    </row>
    <row r="5" spans="1:5">
      <c r="A5" s="13" t="s">
        <v>97</v>
      </c>
      <c r="B5" s="16" t="s">
        <v>144</v>
      </c>
      <c r="C5" s="17">
        <f>PL!B8</f>
        <v>5500</v>
      </c>
      <c r="D5" s="17">
        <f>PL!C8</f>
        <v>8000</v>
      </c>
      <c r="E5" s="17">
        <f>PL!D8</f>
        <v>9000</v>
      </c>
    </row>
    <row r="6" spans="1:5">
      <c r="A6" s="13" t="s">
        <v>98</v>
      </c>
      <c r="B6" s="16" t="s">
        <v>144</v>
      </c>
      <c r="C6" s="17">
        <f>PL!B9</f>
        <v>27000</v>
      </c>
      <c r="D6" s="17">
        <f>PL!C9</f>
        <v>31500</v>
      </c>
      <c r="E6" s="17">
        <f>PL!D9</f>
        <v>34000</v>
      </c>
    </row>
    <row r="7" spans="1:5">
      <c r="A7" s="13" t="s">
        <v>99</v>
      </c>
      <c r="B7" s="16" t="s">
        <v>144</v>
      </c>
      <c r="C7" s="17">
        <f>PL!B10</f>
        <v>10500</v>
      </c>
      <c r="D7" s="17">
        <f>PL!C10</f>
        <v>18000</v>
      </c>
      <c r="E7" s="17">
        <f>PL!D10</f>
        <v>22800</v>
      </c>
    </row>
    <row r="8" spans="1:5">
      <c r="A8" s="13" t="s">
        <v>100</v>
      </c>
      <c r="B8" s="16" t="s">
        <v>144</v>
      </c>
      <c r="C8" s="17">
        <f>PL!B19</f>
        <v>12000</v>
      </c>
      <c r="D8" s="17">
        <f>PL!C19</f>
        <v>2100</v>
      </c>
      <c r="E8" s="17">
        <f>PL!D19</f>
        <v>900</v>
      </c>
    </row>
    <row r="9" spans="1:5">
      <c r="A9" s="18" t="s">
        <v>101</v>
      </c>
      <c r="B9" s="19"/>
      <c r="C9" s="20">
        <f>SUM(C3:C8)</f>
        <v>1040000</v>
      </c>
      <c r="D9" s="20">
        <f>SUM(D3:D8)</f>
        <v>1173700</v>
      </c>
      <c r="E9" s="20">
        <f>SUM(E3:E8)</f>
        <v>1204200</v>
      </c>
    </row>
    <row r="11" spans="1:5">
      <c r="A11" s="21" t="s">
        <v>102</v>
      </c>
      <c r="B11" s="22"/>
      <c r="C11" s="22"/>
      <c r="D11" s="22"/>
      <c r="E11" s="22"/>
    </row>
    <row r="12" spans="1:5">
      <c r="A12" s="13" t="s">
        <v>103</v>
      </c>
      <c r="B12" s="23" t="s">
        <v>145</v>
      </c>
      <c r="C12" s="17">
        <f>PL!B11</f>
        <v>108000</v>
      </c>
      <c r="D12" s="17">
        <f>PL!C11</f>
        <v>110500</v>
      </c>
      <c r="E12" s="17">
        <f>PL!D11</f>
        <v>118000</v>
      </c>
    </row>
    <row r="13" spans="1:5">
      <c r="A13" s="13" t="s">
        <v>105</v>
      </c>
      <c r="B13" s="23" t="s">
        <v>145</v>
      </c>
      <c r="C13" s="17">
        <f>PL!B12</f>
        <v>16500</v>
      </c>
      <c r="D13" s="17">
        <f>PL!C12</f>
        <v>18000</v>
      </c>
      <c r="E13" s="17">
        <f>PL!D12</f>
        <v>19500</v>
      </c>
    </row>
    <row r="14" spans="1:5">
      <c r="A14" s="13" t="s">
        <v>106</v>
      </c>
      <c r="B14" s="23" t="s">
        <v>145</v>
      </c>
      <c r="C14" s="17">
        <f>PL!B13</f>
        <v>25500</v>
      </c>
      <c r="D14" s="17">
        <f>PL!C13</f>
        <v>27000</v>
      </c>
      <c r="E14" s="17">
        <f>PL!D13</f>
        <v>29000</v>
      </c>
    </row>
    <row r="15" spans="1:5">
      <c r="A15" s="13" t="s">
        <v>107</v>
      </c>
      <c r="B15" s="23" t="s">
        <v>145</v>
      </c>
      <c r="C15" s="17">
        <f>PL!B14</f>
        <v>3500</v>
      </c>
      <c r="D15" s="17">
        <f>PL!C14</f>
        <v>6000</v>
      </c>
      <c r="E15" s="17">
        <f>PL!D14</f>
        <v>9000</v>
      </c>
    </row>
    <row r="16" spans="1:5">
      <c r="A16" s="13" t="s">
        <v>108</v>
      </c>
      <c r="B16" s="23" t="s">
        <v>145</v>
      </c>
      <c r="C16" s="17">
        <f>PL!B15</f>
        <v>25000</v>
      </c>
      <c r="D16" s="17">
        <f>PL!C15</f>
        <v>30000</v>
      </c>
      <c r="E16" s="17">
        <f>PL!D15</f>
        <v>35000</v>
      </c>
    </row>
    <row r="17" spans="1:5">
      <c r="A17" s="13" t="s">
        <v>109</v>
      </c>
      <c r="B17" s="23" t="s">
        <v>145</v>
      </c>
      <c r="C17" s="17">
        <f>PL!B16</f>
        <v>21500</v>
      </c>
      <c r="D17" s="17">
        <f>PL!C16</f>
        <v>22500</v>
      </c>
      <c r="E17" s="17">
        <f>PL!D16</f>
        <v>22500</v>
      </c>
    </row>
    <row r="18" spans="1:5">
      <c r="A18" s="13" t="s">
        <v>110</v>
      </c>
      <c r="B18" s="23" t="s">
        <v>145</v>
      </c>
      <c r="C18" s="17">
        <f>PL!B17</f>
        <v>15000</v>
      </c>
      <c r="D18" s="17">
        <f>PL!C17</f>
        <v>16900</v>
      </c>
      <c r="E18" s="17">
        <f>PL!D17</f>
        <v>17300</v>
      </c>
    </row>
    <row r="19" spans="1:5">
      <c r="A19" s="13" t="s">
        <v>111</v>
      </c>
      <c r="B19" s="23" t="s">
        <v>145</v>
      </c>
      <c r="C19" s="17">
        <f>PL!B18</f>
        <v>15000</v>
      </c>
      <c r="D19" s="17">
        <f>PL!C18</f>
        <v>14000</v>
      </c>
      <c r="E19" s="17">
        <f>PL!D18</f>
        <v>10500</v>
      </c>
    </row>
    <row r="20" spans="1:5">
      <c r="A20" s="18" t="s">
        <v>112</v>
      </c>
      <c r="B20" s="19"/>
      <c r="C20" s="20">
        <f>SUM(C12:C19)</f>
        <v>230000</v>
      </c>
      <c r="D20" s="20">
        <f>SUM(D12:D19)</f>
        <v>244900</v>
      </c>
      <c r="E20" s="20">
        <f>SUM(E12:E19)</f>
        <v>260800</v>
      </c>
    </row>
    <row r="21" spans="1:5">
      <c r="C21" s="55">
        <f>C9+C20</f>
        <v>1270000</v>
      </c>
      <c r="D21" s="55">
        <f>D9+D20</f>
        <v>1418600</v>
      </c>
      <c r="E21" s="55">
        <f>E9+E20</f>
        <v>1465000</v>
      </c>
    </row>
    <row r="22" spans="1:5">
      <c r="A22" s="24" t="s">
        <v>113</v>
      </c>
      <c r="B22" s="25"/>
      <c r="C22" s="25"/>
      <c r="D22" s="25"/>
      <c r="E22" s="25"/>
    </row>
    <row r="23" spans="1:5">
      <c r="A23" s="13" t="s">
        <v>1</v>
      </c>
      <c r="C23" s="17">
        <f>PL!B4</f>
        <v>1350000</v>
      </c>
      <c r="D23" s="17">
        <f>PL!C4</f>
        <v>1480000</v>
      </c>
      <c r="E23" s="17">
        <f>PL!D4</f>
        <v>1550000</v>
      </c>
    </row>
    <row r="24" spans="1:5">
      <c r="A24" s="13" t="s">
        <v>95</v>
      </c>
      <c r="C24" s="17">
        <f>C9</f>
        <v>1040000</v>
      </c>
      <c r="D24" s="17">
        <f>D9</f>
        <v>1173700</v>
      </c>
      <c r="E24" s="17">
        <f>E9</f>
        <v>1204200</v>
      </c>
    </row>
    <row r="25" spans="1:5">
      <c r="A25" s="13" t="s">
        <v>104</v>
      </c>
      <c r="C25" s="17">
        <f>C20</f>
        <v>230000</v>
      </c>
      <c r="D25" s="17">
        <f>D20</f>
        <v>244900</v>
      </c>
      <c r="E25" s="17">
        <f>E20</f>
        <v>260800</v>
      </c>
    </row>
    <row r="26" spans="1:5">
      <c r="A26" s="26" t="s">
        <v>114</v>
      </c>
      <c r="B26" s="27"/>
      <c r="C26" s="28">
        <f>C23-C24</f>
        <v>310000</v>
      </c>
      <c r="D26" s="28">
        <f>D23-D24</f>
        <v>306300</v>
      </c>
      <c r="E26" s="28">
        <f>E23-E24</f>
        <v>345800</v>
      </c>
    </row>
    <row r="28" spans="1:5">
      <c r="A28" s="13" t="s">
        <v>119</v>
      </c>
      <c r="C28" s="29">
        <f>C24/C23</f>
        <v>0.77037037037037037</v>
      </c>
      <c r="D28" s="29">
        <f>D24/D23</f>
        <v>0.79304054054054052</v>
      </c>
      <c r="E28" s="29">
        <f>E24/E23</f>
        <v>0.77690322580645166</v>
      </c>
    </row>
    <row r="29" spans="1:5" ht="21" thickBot="1">
      <c r="A29" s="13" t="s">
        <v>115</v>
      </c>
      <c r="C29" s="29">
        <f>C26/C23</f>
        <v>0.22962962962962963</v>
      </c>
      <c r="D29" s="29">
        <f>D26/D23</f>
        <v>0.20695945945945945</v>
      </c>
      <c r="E29" s="29">
        <f>E26/E23</f>
        <v>0.2230967741935484</v>
      </c>
    </row>
    <row r="30" spans="1:5" ht="21" thickBot="1">
      <c r="A30" s="30" t="s">
        <v>116</v>
      </c>
      <c r="B30" s="31"/>
      <c r="C30" s="32">
        <f>C25/C29</f>
        <v>1001612.9032258064</v>
      </c>
      <c r="D30" s="32">
        <f>D25/D29</f>
        <v>1183323.5390140386</v>
      </c>
      <c r="E30" s="32">
        <f>E25/E29</f>
        <v>1168999.4216310005</v>
      </c>
    </row>
    <row r="31" spans="1:5">
      <c r="A31" s="33" t="s">
        <v>117</v>
      </c>
      <c r="C31" s="34">
        <f>C30/C23</f>
        <v>0.74193548387096775</v>
      </c>
      <c r="D31" s="34">
        <f>D30/D23</f>
        <v>0.79954293176624236</v>
      </c>
      <c r="E31" s="34">
        <f>E30/E23</f>
        <v>0.75419317524580676</v>
      </c>
    </row>
    <row r="32" spans="1:5">
      <c r="A32" s="35" t="s">
        <v>118</v>
      </c>
      <c r="B32" s="36"/>
      <c r="C32" s="37">
        <f>1-C31</f>
        <v>0.25806451612903225</v>
      </c>
      <c r="D32" s="37">
        <f>1-D31</f>
        <v>0.20045706823375764</v>
      </c>
      <c r="E32" s="37">
        <f>1-E31</f>
        <v>0.24580682475419324</v>
      </c>
    </row>
    <row r="34" spans="1:5">
      <c r="A34" s="38" t="s">
        <v>133</v>
      </c>
      <c r="B34" s="39"/>
      <c r="C34" s="39"/>
      <c r="D34" s="39"/>
      <c r="E34" s="39"/>
    </row>
    <row r="35" spans="1:5">
      <c r="A35" s="40" t="s">
        <v>146</v>
      </c>
    </row>
    <row r="36" spans="1:5">
      <c r="A36" s="13" t="s">
        <v>147</v>
      </c>
    </row>
    <row r="37" spans="1:5">
      <c r="A37" s="13" t="s">
        <v>148</v>
      </c>
    </row>
    <row r="38" spans="1:5">
      <c r="A38" s="40" t="s">
        <v>149</v>
      </c>
    </row>
    <row r="39" spans="1:5">
      <c r="A39" s="13" t="s">
        <v>150</v>
      </c>
    </row>
    <row r="40" spans="1:5">
      <c r="A40" s="13" t="s">
        <v>151</v>
      </c>
    </row>
    <row r="41" spans="1:5">
      <c r="A41" s="40" t="s">
        <v>152</v>
      </c>
    </row>
    <row r="42" spans="1:5">
      <c r="A42" s="13" t="s">
        <v>153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7C8B-87AC-E248-8723-61DFF4C5A5F8}">
  <sheetPr>
    <tabColor rgb="FFFF0000"/>
  </sheetPr>
  <dimension ref="A1:H77"/>
  <sheetViews>
    <sheetView topLeftCell="A38" workbookViewId="0">
      <selection activeCell="C75" sqref="C75"/>
    </sheetView>
  </sheetViews>
  <sheetFormatPr baseColWidth="10" defaultRowHeight="20"/>
  <cols>
    <col min="1" max="1" width="31.42578125" customWidth="1"/>
    <col min="2" max="7" width="17.140625" customWidth="1"/>
    <col min="8" max="8" width="25.7109375" customWidth="1"/>
  </cols>
  <sheetData>
    <row r="1" spans="1:8">
      <c r="A1" s="63" t="s">
        <v>184</v>
      </c>
      <c r="B1" s="64"/>
      <c r="C1" s="64"/>
      <c r="D1" s="64"/>
      <c r="E1" s="64"/>
      <c r="F1" s="64"/>
      <c r="G1" s="64"/>
      <c r="H1" s="64"/>
    </row>
    <row r="3" spans="1:8">
      <c r="A3" s="65" t="s">
        <v>185</v>
      </c>
      <c r="B3" s="66"/>
      <c r="C3" s="66"/>
      <c r="D3" s="66"/>
      <c r="E3" s="66"/>
      <c r="F3" s="66"/>
      <c r="G3" s="66"/>
      <c r="H3" s="66"/>
    </row>
    <row r="4" spans="1:8">
      <c r="A4" s="75" t="s">
        <v>0</v>
      </c>
      <c r="B4" s="76" t="s">
        <v>186</v>
      </c>
      <c r="C4" s="76" t="s">
        <v>187</v>
      </c>
      <c r="D4" s="76" t="s">
        <v>188</v>
      </c>
      <c r="E4" s="77" t="s">
        <v>176</v>
      </c>
      <c r="F4" s="77" t="s">
        <v>177</v>
      </c>
      <c r="G4" s="77" t="s">
        <v>178</v>
      </c>
      <c r="H4" s="67" t="s">
        <v>38</v>
      </c>
    </row>
    <row r="5" spans="1:8">
      <c r="A5" s="69" t="s">
        <v>2</v>
      </c>
      <c r="B5" s="69">
        <v>1000000</v>
      </c>
      <c r="C5" s="69">
        <v>1020000</v>
      </c>
      <c r="D5" s="69">
        <v>1050000</v>
      </c>
      <c r="E5" s="70">
        <f>ROUND(E7*(D5/D7),0)</f>
        <v>1102500</v>
      </c>
      <c r="F5" s="70">
        <f>ROUND(F7*(D5/D7),0)</f>
        <v>1157625</v>
      </c>
      <c r="G5" s="70">
        <f>ROUND(G7*(D5/D7),0)</f>
        <v>1215506</v>
      </c>
      <c r="H5" s="68"/>
    </row>
    <row r="6" spans="1:8">
      <c r="A6" s="69" t="s">
        <v>3</v>
      </c>
      <c r="B6" s="69">
        <v>350000</v>
      </c>
      <c r="C6" s="69">
        <v>460000</v>
      </c>
      <c r="D6" s="69">
        <v>500000</v>
      </c>
      <c r="E6" s="70">
        <f>E7-E5</f>
        <v>525000</v>
      </c>
      <c r="F6" s="70">
        <f>F7-F5</f>
        <v>551250</v>
      </c>
      <c r="G6" s="70">
        <f>G7-G5</f>
        <v>578813</v>
      </c>
      <c r="H6" s="68"/>
    </row>
    <row r="7" spans="1:8">
      <c r="A7" s="78" t="s">
        <v>1</v>
      </c>
      <c r="B7" s="78">
        <f>SUM(B5:B6)</f>
        <v>1350000</v>
      </c>
      <c r="C7" s="78">
        <f>SUM(C5:C6)</f>
        <v>1480000</v>
      </c>
      <c r="D7" s="78">
        <f>SUM(D5:D6)</f>
        <v>1550000</v>
      </c>
      <c r="E7" s="78">
        <f>ROUND(D7*1.05,0)</f>
        <v>1627500</v>
      </c>
      <c r="F7" s="78">
        <f>ROUND(E7*1.05,0)</f>
        <v>1708875</v>
      </c>
      <c r="G7" s="78">
        <f>ROUND(F7*1.05,0)</f>
        <v>1794319</v>
      </c>
      <c r="H7" s="68" t="s">
        <v>179</v>
      </c>
    </row>
    <row r="8" spans="1:8">
      <c r="A8" s="71" t="s">
        <v>4</v>
      </c>
      <c r="B8" s="71">
        <v>945000</v>
      </c>
      <c r="C8" s="71">
        <v>1065600</v>
      </c>
      <c r="D8" s="71">
        <v>1085000</v>
      </c>
      <c r="E8" s="71">
        <f>ROUND(E7*(D8/D7),0)</f>
        <v>1139250</v>
      </c>
      <c r="F8" s="71">
        <f>ROUND(F7*(D8/D7),0)</f>
        <v>1196213</v>
      </c>
      <c r="G8" s="71">
        <f>ROUND(G7*(D8/D7),0)</f>
        <v>1256023</v>
      </c>
      <c r="H8" s="68" t="s">
        <v>189</v>
      </c>
    </row>
    <row r="9" spans="1:8" ht="21" thickBot="1">
      <c r="A9" s="81" t="s">
        <v>5</v>
      </c>
      <c r="B9" s="81">
        <f>B7-B8</f>
        <v>405000</v>
      </c>
      <c r="C9" s="81">
        <f>C7-C8</f>
        <v>414400</v>
      </c>
      <c r="D9" s="81">
        <f>D7-D8</f>
        <v>465000</v>
      </c>
      <c r="E9" s="81">
        <f>E7-E8</f>
        <v>488250</v>
      </c>
      <c r="F9" s="81">
        <f>F7-F8</f>
        <v>512662</v>
      </c>
      <c r="G9" s="81">
        <f>G7-G8</f>
        <v>538296</v>
      </c>
      <c r="H9" s="68"/>
    </row>
    <row r="10" spans="1:8">
      <c r="A10" s="71" t="s">
        <v>7</v>
      </c>
      <c r="B10" s="71">
        <v>40000</v>
      </c>
      <c r="C10" s="71">
        <v>48500</v>
      </c>
      <c r="D10" s="71">
        <v>52500</v>
      </c>
      <c r="E10" s="70">
        <f>ROUND(E7*(D10/D7),0)</f>
        <v>55125</v>
      </c>
      <c r="F10" s="70">
        <f>ROUND(F7*(D10/D7),0)</f>
        <v>57881</v>
      </c>
      <c r="G10" s="70">
        <f>ROUND(G7*(D10/D7),0)</f>
        <v>60775</v>
      </c>
      <c r="H10" s="68" t="s">
        <v>190</v>
      </c>
    </row>
    <row r="11" spans="1:8">
      <c r="A11" s="71" t="s">
        <v>8</v>
      </c>
      <c r="B11" s="71">
        <v>5500</v>
      </c>
      <c r="C11" s="71">
        <v>8000</v>
      </c>
      <c r="D11" s="71">
        <v>9000</v>
      </c>
      <c r="E11" s="70">
        <f>ROUND(E7*(D11/D7),0)</f>
        <v>9450</v>
      </c>
      <c r="F11" s="70">
        <f>ROUND(F7*(D11/D7),0)</f>
        <v>9923</v>
      </c>
      <c r="G11" s="70">
        <f>ROUND(G7*(D11/D7),0)</f>
        <v>10419</v>
      </c>
      <c r="H11" s="68" t="s">
        <v>190</v>
      </c>
    </row>
    <row r="12" spans="1:8">
      <c r="A12" s="71" t="s">
        <v>9</v>
      </c>
      <c r="B12" s="71">
        <v>27000</v>
      </c>
      <c r="C12" s="71">
        <v>31500</v>
      </c>
      <c r="D12" s="71">
        <v>34000</v>
      </c>
      <c r="E12" s="70">
        <f>ROUND(E7*(D12/D7),0)</f>
        <v>35700</v>
      </c>
      <c r="F12" s="70">
        <f>ROUND(F7*(D12/D7),0)</f>
        <v>37485</v>
      </c>
      <c r="G12" s="70">
        <f>ROUND(G7*(D12/D7),0)</f>
        <v>39359</v>
      </c>
      <c r="H12" s="68" t="s">
        <v>190</v>
      </c>
    </row>
    <row r="13" spans="1:8">
      <c r="A13" s="71" t="s">
        <v>10</v>
      </c>
      <c r="B13" s="71">
        <v>10500</v>
      </c>
      <c r="C13" s="71">
        <v>18000</v>
      </c>
      <c r="D13" s="71">
        <v>22800</v>
      </c>
      <c r="E13" s="70">
        <f>ROUND(E7*(D13/D7),0)</f>
        <v>23940</v>
      </c>
      <c r="F13" s="70">
        <f>ROUND(F7*(D13/D7),0)</f>
        <v>25137</v>
      </c>
      <c r="G13" s="70">
        <f>ROUND(G7*(D13/D7),0)</f>
        <v>26394</v>
      </c>
      <c r="H13" s="68" t="s">
        <v>190</v>
      </c>
    </row>
    <row r="14" spans="1:8">
      <c r="A14" s="71" t="s">
        <v>11</v>
      </c>
      <c r="B14" s="71">
        <v>108000</v>
      </c>
      <c r="C14" s="71">
        <v>110500</v>
      </c>
      <c r="D14" s="71">
        <v>118000</v>
      </c>
      <c r="E14" s="70">
        <f>D14</f>
        <v>118000</v>
      </c>
      <c r="F14" s="70">
        <f>E14</f>
        <v>118000</v>
      </c>
      <c r="G14" s="70">
        <f>F14</f>
        <v>118000</v>
      </c>
      <c r="H14" s="68" t="s">
        <v>180</v>
      </c>
    </row>
    <row r="15" spans="1:8">
      <c r="A15" s="71" t="s">
        <v>12</v>
      </c>
      <c r="B15" s="71">
        <v>16500</v>
      </c>
      <c r="C15" s="71">
        <v>18000</v>
      </c>
      <c r="D15" s="71">
        <v>19500</v>
      </c>
      <c r="E15" s="70">
        <f>D15</f>
        <v>19500</v>
      </c>
      <c r="F15" s="70">
        <f>E15</f>
        <v>19500</v>
      </c>
      <c r="G15" s="70">
        <f>F15</f>
        <v>19500</v>
      </c>
      <c r="H15" s="68" t="s">
        <v>180</v>
      </c>
    </row>
    <row r="16" spans="1:8">
      <c r="A16" s="71" t="s">
        <v>13</v>
      </c>
      <c r="B16" s="71">
        <v>25500</v>
      </c>
      <c r="C16" s="71">
        <v>27000</v>
      </c>
      <c r="D16" s="71">
        <v>29000</v>
      </c>
      <c r="E16" s="70">
        <f>D16</f>
        <v>29000</v>
      </c>
      <c r="F16" s="70">
        <f>E16</f>
        <v>29000</v>
      </c>
      <c r="G16" s="70">
        <f>F16</f>
        <v>29000</v>
      </c>
      <c r="H16" s="68" t="s">
        <v>180</v>
      </c>
    </row>
    <row r="17" spans="1:8">
      <c r="A17" s="71" t="s">
        <v>14</v>
      </c>
      <c r="B17" s="71">
        <v>3500</v>
      </c>
      <c r="C17" s="71">
        <v>6000</v>
      </c>
      <c r="D17" s="71">
        <v>9000</v>
      </c>
      <c r="E17" s="70">
        <f>D17</f>
        <v>9000</v>
      </c>
      <c r="F17" s="70">
        <f>E17</f>
        <v>9000</v>
      </c>
      <c r="G17" s="70">
        <f>F17</f>
        <v>9000</v>
      </c>
      <c r="H17" s="68" t="s">
        <v>180</v>
      </c>
    </row>
    <row r="18" spans="1:8">
      <c r="A18" s="71" t="s">
        <v>15</v>
      </c>
      <c r="B18" s="71">
        <v>25000</v>
      </c>
      <c r="C18" s="71">
        <v>30000</v>
      </c>
      <c r="D18" s="71">
        <v>35000</v>
      </c>
      <c r="E18" s="70">
        <f>D18</f>
        <v>35000</v>
      </c>
      <c r="F18" s="70">
        <f>E18</f>
        <v>35000</v>
      </c>
      <c r="G18" s="70">
        <f>F18</f>
        <v>35000</v>
      </c>
      <c r="H18" s="68" t="s">
        <v>180</v>
      </c>
    </row>
    <row r="19" spans="1:8">
      <c r="A19" s="71" t="s">
        <v>16</v>
      </c>
      <c r="B19" s="71">
        <v>21500</v>
      </c>
      <c r="C19" s="71">
        <v>22500</v>
      </c>
      <c r="D19" s="71">
        <v>22500</v>
      </c>
      <c r="E19" s="70">
        <f>D19</f>
        <v>22500</v>
      </c>
      <c r="F19" s="70">
        <f>E19</f>
        <v>22500</v>
      </c>
      <c r="G19" s="70">
        <f>F19</f>
        <v>22500</v>
      </c>
      <c r="H19" s="68" t="s">
        <v>180</v>
      </c>
    </row>
    <row r="20" spans="1:8">
      <c r="A20" s="71" t="s">
        <v>17</v>
      </c>
      <c r="B20" s="71">
        <v>15000</v>
      </c>
      <c r="C20" s="71">
        <v>16900</v>
      </c>
      <c r="D20" s="71">
        <v>17300</v>
      </c>
      <c r="E20" s="70">
        <f>D20</f>
        <v>17300</v>
      </c>
      <c r="F20" s="70">
        <f>E20</f>
        <v>17300</v>
      </c>
      <c r="G20" s="70">
        <f>F20</f>
        <v>17300</v>
      </c>
      <c r="H20" s="68" t="s">
        <v>180</v>
      </c>
    </row>
    <row r="21" spans="1:8">
      <c r="A21" s="71" t="s">
        <v>18</v>
      </c>
      <c r="B21" s="71">
        <v>15000</v>
      </c>
      <c r="C21" s="71">
        <v>14000</v>
      </c>
      <c r="D21" s="71">
        <v>10500</v>
      </c>
      <c r="E21" s="70">
        <f>D21</f>
        <v>10500</v>
      </c>
      <c r="F21" s="70">
        <f>E21</f>
        <v>10500</v>
      </c>
      <c r="G21" s="70">
        <f>F21</f>
        <v>10500</v>
      </c>
      <c r="H21" s="68" t="s">
        <v>180</v>
      </c>
    </row>
    <row r="22" spans="1:8">
      <c r="A22" s="71" t="s">
        <v>19</v>
      </c>
      <c r="B22" s="71">
        <v>12000</v>
      </c>
      <c r="C22" s="71">
        <v>2100</v>
      </c>
      <c r="D22" s="71">
        <v>900</v>
      </c>
      <c r="E22" s="70">
        <f>D22</f>
        <v>900</v>
      </c>
      <c r="F22" s="70">
        <f>E22</f>
        <v>900</v>
      </c>
      <c r="G22" s="70">
        <f>F22</f>
        <v>900</v>
      </c>
      <c r="H22" s="68" t="s">
        <v>180</v>
      </c>
    </row>
    <row r="23" spans="1:8">
      <c r="A23" s="79" t="s">
        <v>6</v>
      </c>
      <c r="B23" s="79">
        <f>SUM(B10:B22)</f>
        <v>325000</v>
      </c>
      <c r="C23" s="79">
        <f>SUM(C10:C22)</f>
        <v>353000</v>
      </c>
      <c r="D23" s="79">
        <f>SUM(D10:D22)</f>
        <v>380000</v>
      </c>
      <c r="E23" s="80">
        <f>SUM(E10:E22)</f>
        <v>385915</v>
      </c>
      <c r="F23" s="80">
        <f>SUM(F10:F22)</f>
        <v>392126</v>
      </c>
      <c r="G23" s="80">
        <f>SUM(G10:G22)</f>
        <v>398647</v>
      </c>
      <c r="H23" s="68"/>
    </row>
    <row r="24" spans="1:8" ht="21" thickBot="1">
      <c r="A24" s="82" t="s">
        <v>20</v>
      </c>
      <c r="B24" s="82">
        <f>B9-B23</f>
        <v>80000</v>
      </c>
      <c r="C24" s="82">
        <f>C9-C23</f>
        <v>61400</v>
      </c>
      <c r="D24" s="82">
        <f>D9-D23</f>
        <v>85000</v>
      </c>
      <c r="E24" s="82">
        <f>E9-E23</f>
        <v>102335</v>
      </c>
      <c r="F24" s="82">
        <f>F9-F23</f>
        <v>120536</v>
      </c>
      <c r="G24" s="82">
        <f>G9-G23</f>
        <v>139649</v>
      </c>
      <c r="H24" s="68"/>
    </row>
    <row r="25" spans="1:8">
      <c r="A25" s="71" t="s">
        <v>22</v>
      </c>
      <c r="B25" s="71">
        <v>500</v>
      </c>
      <c r="C25" s="71">
        <v>800</v>
      </c>
      <c r="D25" s="71">
        <v>1000</v>
      </c>
      <c r="E25" s="70">
        <f>D25</f>
        <v>1000</v>
      </c>
      <c r="F25" s="70">
        <f>E25</f>
        <v>1000</v>
      </c>
      <c r="G25" s="70">
        <f>F25</f>
        <v>1000</v>
      </c>
      <c r="H25" s="68" t="s">
        <v>181</v>
      </c>
    </row>
    <row r="26" spans="1:8">
      <c r="A26" s="71" t="s">
        <v>23</v>
      </c>
      <c r="B26" s="71">
        <v>8000</v>
      </c>
      <c r="C26" s="71">
        <v>32000</v>
      </c>
      <c r="D26" s="71">
        <v>15000</v>
      </c>
      <c r="E26" s="70">
        <f>D26</f>
        <v>15000</v>
      </c>
      <c r="F26" s="70">
        <f>E26</f>
        <v>15000</v>
      </c>
      <c r="G26" s="70">
        <f>F26</f>
        <v>15000</v>
      </c>
      <c r="H26" s="68" t="s">
        <v>181</v>
      </c>
    </row>
    <row r="27" spans="1:8">
      <c r="A27" s="71" t="s">
        <v>24</v>
      </c>
      <c r="B27" s="71">
        <v>3500</v>
      </c>
      <c r="C27" s="71">
        <v>2200</v>
      </c>
      <c r="D27" s="71">
        <v>2000</v>
      </c>
      <c r="E27" s="70">
        <f>D27</f>
        <v>2000</v>
      </c>
      <c r="F27" s="70">
        <f>E27</f>
        <v>2000</v>
      </c>
      <c r="G27" s="70">
        <f>F27</f>
        <v>2000</v>
      </c>
      <c r="H27" s="68" t="s">
        <v>181</v>
      </c>
    </row>
    <row r="28" spans="1:8">
      <c r="A28" s="78" t="s">
        <v>21</v>
      </c>
      <c r="B28" s="78">
        <f>SUM(B25:B27)</f>
        <v>12000</v>
      </c>
      <c r="C28" s="78">
        <f>SUM(C25:C27)</f>
        <v>35000</v>
      </c>
      <c r="D28" s="78">
        <f>SUM(D25:D27)</f>
        <v>18000</v>
      </c>
      <c r="E28" s="78">
        <f>SUM(E25:E27)</f>
        <v>18000</v>
      </c>
      <c r="F28" s="78">
        <f>SUM(F25:F27)</f>
        <v>18000</v>
      </c>
      <c r="G28" s="78">
        <f>SUM(G25:G27)</f>
        <v>18000</v>
      </c>
      <c r="H28" s="68"/>
    </row>
    <row r="29" spans="1:8">
      <c r="A29" s="71" t="s">
        <v>26</v>
      </c>
      <c r="B29" s="71">
        <v>6500</v>
      </c>
      <c r="C29" s="71">
        <v>8000</v>
      </c>
      <c r="D29" s="71">
        <v>9500</v>
      </c>
      <c r="E29" s="70">
        <f>D29</f>
        <v>9500</v>
      </c>
      <c r="F29" s="70">
        <f>E29</f>
        <v>9500</v>
      </c>
      <c r="G29" s="70">
        <f>F29</f>
        <v>9500</v>
      </c>
      <c r="H29" s="68" t="s">
        <v>181</v>
      </c>
    </row>
    <row r="30" spans="1:8">
      <c r="A30" s="71" t="s">
        <v>27</v>
      </c>
      <c r="B30" s="71">
        <v>2000</v>
      </c>
      <c r="C30" s="71">
        <v>2500</v>
      </c>
      <c r="D30" s="71">
        <v>2000</v>
      </c>
      <c r="E30" s="70">
        <f>D30</f>
        <v>2000</v>
      </c>
      <c r="F30" s="70">
        <f>E30</f>
        <v>2000</v>
      </c>
      <c r="G30" s="70">
        <f>F30</f>
        <v>2000</v>
      </c>
      <c r="H30" s="68" t="s">
        <v>181</v>
      </c>
    </row>
    <row r="31" spans="1:8">
      <c r="A31" s="79" t="s">
        <v>25</v>
      </c>
      <c r="B31" s="79">
        <f>SUM(B29:B30)</f>
        <v>8500</v>
      </c>
      <c r="C31" s="79">
        <f>SUM(C29:C30)</f>
        <v>10500</v>
      </c>
      <c r="D31" s="79">
        <f>SUM(D29:D30)</f>
        <v>11500</v>
      </c>
      <c r="E31" s="80">
        <f>SUM(E29:E30)</f>
        <v>11500</v>
      </c>
      <c r="F31" s="80">
        <f>SUM(F29:F30)</f>
        <v>11500</v>
      </c>
      <c r="G31" s="80">
        <f>SUM(G29:G30)</f>
        <v>11500</v>
      </c>
      <c r="H31" s="68"/>
    </row>
    <row r="32" spans="1:8" ht="21" thickBot="1">
      <c r="A32" s="82" t="s">
        <v>28</v>
      </c>
      <c r="B32" s="82">
        <f>B24+B28-B31</f>
        <v>83500</v>
      </c>
      <c r="C32" s="82">
        <f>C24+C28-C31</f>
        <v>85900</v>
      </c>
      <c r="D32" s="82">
        <f>D24+D28-D31</f>
        <v>91500</v>
      </c>
      <c r="E32" s="82">
        <f>E24+E28-E31</f>
        <v>108835</v>
      </c>
      <c r="F32" s="82">
        <f>F24+F28-F31</f>
        <v>127036</v>
      </c>
      <c r="G32" s="82">
        <f>G24+G28-G31</f>
        <v>146149</v>
      </c>
      <c r="H32" s="68"/>
    </row>
    <row r="33" spans="1:8">
      <c r="A33" s="71" t="s">
        <v>29</v>
      </c>
      <c r="B33" s="71">
        <v>0</v>
      </c>
      <c r="C33" s="71">
        <v>500</v>
      </c>
      <c r="D33" s="71">
        <v>1500</v>
      </c>
      <c r="E33" s="71">
        <v>0</v>
      </c>
      <c r="F33" s="71">
        <v>0</v>
      </c>
      <c r="G33" s="71">
        <v>0</v>
      </c>
      <c r="H33" s="68" t="s">
        <v>191</v>
      </c>
    </row>
    <row r="34" spans="1:8">
      <c r="A34" s="71" t="s">
        <v>30</v>
      </c>
      <c r="B34" s="71">
        <v>0</v>
      </c>
      <c r="C34" s="71">
        <v>500</v>
      </c>
      <c r="D34" s="71">
        <v>1500</v>
      </c>
      <c r="E34" s="72">
        <v>0</v>
      </c>
      <c r="F34" s="72">
        <v>0</v>
      </c>
      <c r="G34" s="72">
        <v>0</v>
      </c>
      <c r="H34" s="68"/>
    </row>
    <row r="35" spans="1:8">
      <c r="A35" s="71" t="s">
        <v>31</v>
      </c>
      <c r="B35" s="71">
        <v>2000</v>
      </c>
      <c r="C35" s="71">
        <v>5500</v>
      </c>
      <c r="D35" s="71">
        <v>3000</v>
      </c>
      <c r="E35" s="71">
        <v>0</v>
      </c>
      <c r="F35" s="71">
        <v>0</v>
      </c>
      <c r="G35" s="71">
        <v>0</v>
      </c>
      <c r="H35" s="68" t="s">
        <v>191</v>
      </c>
    </row>
    <row r="36" spans="1:8">
      <c r="A36" s="71" t="s">
        <v>32</v>
      </c>
      <c r="B36" s="71">
        <v>2000</v>
      </c>
      <c r="C36" s="71">
        <v>4000</v>
      </c>
      <c r="D36" s="71">
        <v>3000</v>
      </c>
      <c r="E36" s="72">
        <v>0</v>
      </c>
      <c r="F36" s="72">
        <v>0</v>
      </c>
      <c r="G36" s="72">
        <v>0</v>
      </c>
      <c r="H36" s="68"/>
    </row>
    <row r="37" spans="1:8">
      <c r="A37" s="71" t="s">
        <v>33</v>
      </c>
      <c r="B37" s="71">
        <v>0</v>
      </c>
      <c r="C37" s="71">
        <v>1500</v>
      </c>
      <c r="D37" s="71">
        <v>0</v>
      </c>
      <c r="E37" s="72">
        <v>0</v>
      </c>
      <c r="F37" s="72">
        <v>0</v>
      </c>
      <c r="G37" s="72">
        <v>0</v>
      </c>
      <c r="H37" s="68"/>
    </row>
    <row r="38" spans="1:8">
      <c r="A38" s="78" t="s">
        <v>34</v>
      </c>
      <c r="B38" s="78">
        <f>B32+B33-B35</f>
        <v>81500</v>
      </c>
      <c r="C38" s="78">
        <f>C32+C33-C35</f>
        <v>80900</v>
      </c>
      <c r="D38" s="78">
        <f>D32+D33-D35</f>
        <v>90000</v>
      </c>
      <c r="E38" s="78">
        <f>E32+E33-E35</f>
        <v>108835</v>
      </c>
      <c r="F38" s="78">
        <f>F32+F33-F35</f>
        <v>127036</v>
      </c>
      <c r="G38" s="78">
        <f>G32+G33-G35</f>
        <v>146149</v>
      </c>
      <c r="H38" s="68"/>
    </row>
    <row r="39" spans="1:8">
      <c r="A39" s="71" t="s">
        <v>35</v>
      </c>
      <c r="B39" s="71">
        <v>28000</v>
      </c>
      <c r="C39" s="71">
        <v>30500</v>
      </c>
      <c r="D39" s="71">
        <v>38000</v>
      </c>
      <c r="E39" s="71">
        <f>ROUND(E38*(D39/D38),0)</f>
        <v>45953</v>
      </c>
      <c r="F39" s="71">
        <f>ROUND(F38*(D39/D38),0)</f>
        <v>53637</v>
      </c>
      <c r="G39" s="71">
        <f>ROUND(G38*(D39/D38),0)</f>
        <v>61707</v>
      </c>
      <c r="H39" s="68" t="s">
        <v>192</v>
      </c>
    </row>
    <row r="40" spans="1:8">
      <c r="A40" s="73" t="s">
        <v>36</v>
      </c>
      <c r="B40" s="73">
        <v>-3000</v>
      </c>
      <c r="C40" s="73">
        <v>-2000</v>
      </c>
      <c r="D40" s="73">
        <v>-3000</v>
      </c>
      <c r="E40" s="73">
        <f>D40</f>
        <v>-3000</v>
      </c>
      <c r="F40" s="73">
        <f>E40</f>
        <v>-3000</v>
      </c>
      <c r="G40" s="73">
        <f>F40</f>
        <v>-3000</v>
      </c>
      <c r="H40" s="68" t="s">
        <v>181</v>
      </c>
    </row>
    <row r="41" spans="1:8" ht="21" thickBot="1">
      <c r="A41" s="84" t="s">
        <v>37</v>
      </c>
      <c r="B41" s="84">
        <f>B38-B39-B40</f>
        <v>56500</v>
      </c>
      <c r="C41" s="84">
        <f>C38-C39-C40</f>
        <v>52400</v>
      </c>
      <c r="D41" s="84">
        <f>D38-D39-D40</f>
        <v>55000</v>
      </c>
      <c r="E41" s="84">
        <f>E38-E39-E40</f>
        <v>65882</v>
      </c>
      <c r="F41" s="84">
        <f>F38-F39-F40</f>
        <v>76399</v>
      </c>
      <c r="G41" s="84">
        <f>G38-G39-G40</f>
        <v>87442</v>
      </c>
      <c r="H41" s="68"/>
    </row>
    <row r="42" spans="1:8" ht="21" thickTop="1"/>
    <row r="43" spans="1:8">
      <c r="A43" s="74" t="s">
        <v>193</v>
      </c>
      <c r="B43" s="66"/>
      <c r="C43" s="66"/>
      <c r="D43" s="66"/>
      <c r="E43" s="66"/>
      <c r="F43" s="66"/>
      <c r="G43" s="66"/>
      <c r="H43" s="66"/>
    </row>
    <row r="44" spans="1:8">
      <c r="A44" s="75" t="s">
        <v>0</v>
      </c>
      <c r="B44" s="76" t="s">
        <v>186</v>
      </c>
      <c r="C44" s="76" t="s">
        <v>187</v>
      </c>
      <c r="D44" s="76" t="s">
        <v>188</v>
      </c>
      <c r="E44" s="77" t="s">
        <v>176</v>
      </c>
      <c r="F44" s="77" t="s">
        <v>177</v>
      </c>
      <c r="G44" s="77" t="s">
        <v>178</v>
      </c>
      <c r="H44" s="67" t="s">
        <v>38</v>
      </c>
    </row>
    <row r="45" spans="1:8">
      <c r="A45" s="71" t="s">
        <v>39</v>
      </c>
    </row>
    <row r="46" spans="1:8">
      <c r="A46" s="78" t="s">
        <v>40</v>
      </c>
      <c r="B46" s="78">
        <f>SUM(B47:B53)</f>
        <v>685000</v>
      </c>
      <c r="C46" s="78">
        <f>SUM(C47:C53)</f>
        <v>772400</v>
      </c>
      <c r="D46" s="78">
        <f>SUM(D47:D53)</f>
        <v>797400</v>
      </c>
      <c r="E46" s="78">
        <f>SUM(E47:E53)</f>
        <v>882240</v>
      </c>
      <c r="F46" s="78">
        <f>SUM(F47:F53)</f>
        <v>978249</v>
      </c>
      <c r="G46" s="78">
        <f>SUM(G47:G53)</f>
        <v>1086277</v>
      </c>
      <c r="H46" s="68"/>
    </row>
    <row r="47" spans="1:8">
      <c r="A47" s="69" t="s">
        <v>41</v>
      </c>
      <c r="B47" s="69">
        <v>180000</v>
      </c>
      <c r="C47" s="69">
        <v>202400</v>
      </c>
      <c r="D47" s="69">
        <v>197400</v>
      </c>
      <c r="E47" s="70">
        <f>E76-(SUM(E48:E53)+E54)</f>
        <v>252990</v>
      </c>
      <c r="F47" s="70">
        <f>F76-(SUM(F48:F53)+F54)</f>
        <v>318285</v>
      </c>
      <c r="G47" s="70">
        <f>G76-(SUM(G48:G53)+G54)</f>
        <v>394067</v>
      </c>
      <c r="H47" s="68" t="s">
        <v>194</v>
      </c>
    </row>
    <row r="48" spans="1:8">
      <c r="A48" s="69" t="s">
        <v>42</v>
      </c>
      <c r="B48" s="69">
        <v>80000</v>
      </c>
      <c r="C48" s="69">
        <v>85000</v>
      </c>
      <c r="D48" s="69">
        <v>80000</v>
      </c>
      <c r="E48" s="70">
        <f>ROUND(E7*(D48/D7),0)</f>
        <v>84000</v>
      </c>
      <c r="F48" s="70">
        <f>ROUND(F7*(D48/D7),0)</f>
        <v>88200</v>
      </c>
      <c r="G48" s="70">
        <f>ROUND(G7*(D48/D7),0)</f>
        <v>92610</v>
      </c>
      <c r="H48" s="68" t="s">
        <v>182</v>
      </c>
    </row>
    <row r="49" spans="1:8">
      <c r="A49" s="69" t="s">
        <v>43</v>
      </c>
      <c r="B49" s="69">
        <v>240000</v>
      </c>
      <c r="C49" s="69">
        <v>280000</v>
      </c>
      <c r="D49" s="69">
        <v>305000</v>
      </c>
      <c r="E49" s="70">
        <f>ROUND(E7*(D49/D7),0)</f>
        <v>320250</v>
      </c>
      <c r="F49" s="70">
        <f>ROUND(F7*(D49/D7),0)</f>
        <v>336263</v>
      </c>
      <c r="G49" s="70">
        <f>ROUND(G7*(D49/D7),0)</f>
        <v>353076</v>
      </c>
      <c r="H49" s="68" t="s">
        <v>182</v>
      </c>
    </row>
    <row r="50" spans="1:8">
      <c r="A50" s="69" t="s">
        <v>45</v>
      </c>
      <c r="B50" s="69">
        <v>50000</v>
      </c>
      <c r="C50" s="69">
        <v>55000</v>
      </c>
      <c r="D50" s="69">
        <v>60000</v>
      </c>
      <c r="E50" s="70">
        <f>ROUND(E8*(D50/D8),0)</f>
        <v>63000</v>
      </c>
      <c r="F50" s="70">
        <f>ROUND(F8*(D50/D8),0)</f>
        <v>66150</v>
      </c>
      <c r="G50" s="70">
        <f>ROUND(G8*(D50/D8),0)</f>
        <v>69457</v>
      </c>
      <c r="H50" s="68" t="s">
        <v>195</v>
      </c>
    </row>
    <row r="51" spans="1:8">
      <c r="A51" s="69" t="s">
        <v>46</v>
      </c>
      <c r="B51" s="69">
        <v>105000</v>
      </c>
      <c r="C51" s="69">
        <v>120000</v>
      </c>
      <c r="D51" s="69">
        <v>125000</v>
      </c>
      <c r="E51" s="70">
        <f>ROUND(E8*(D51/D8),0)</f>
        <v>131250</v>
      </c>
      <c r="F51" s="70">
        <f>ROUND(F8*(D51/D8),0)</f>
        <v>137813</v>
      </c>
      <c r="G51" s="70">
        <f>ROUND(G8*(D51/D8),0)</f>
        <v>144703</v>
      </c>
      <c r="H51" s="68" t="s">
        <v>195</v>
      </c>
    </row>
    <row r="52" spans="1:8">
      <c r="A52" s="69" t="s">
        <v>48</v>
      </c>
      <c r="B52" s="69">
        <v>12000</v>
      </c>
      <c r="C52" s="69">
        <v>14000</v>
      </c>
      <c r="D52" s="69">
        <v>15000</v>
      </c>
      <c r="E52" s="70">
        <f>ROUND(E7*(D52/D7),0)</f>
        <v>15750</v>
      </c>
      <c r="F52" s="70">
        <f>ROUND(F7*(D52/D7),0)</f>
        <v>16538</v>
      </c>
      <c r="G52" s="70">
        <f>ROUND(G7*(D52/D7),0)</f>
        <v>17364</v>
      </c>
      <c r="H52" s="68" t="s">
        <v>182</v>
      </c>
    </row>
    <row r="53" spans="1:8">
      <c r="A53" s="69" t="s">
        <v>49</v>
      </c>
      <c r="B53" s="69">
        <v>18000</v>
      </c>
      <c r="C53" s="69">
        <v>16000</v>
      </c>
      <c r="D53" s="69">
        <v>15000</v>
      </c>
      <c r="E53" s="70">
        <f>D53</f>
        <v>15000</v>
      </c>
      <c r="F53" s="70">
        <f>E53</f>
        <v>15000</v>
      </c>
      <c r="G53" s="70">
        <f>F53</f>
        <v>15000</v>
      </c>
      <c r="H53" s="68" t="s">
        <v>181</v>
      </c>
    </row>
    <row r="54" spans="1:8">
      <c r="A54" s="78" t="s">
        <v>50</v>
      </c>
      <c r="B54" s="78">
        <f>SUM(B55:B58)</f>
        <v>450000</v>
      </c>
      <c r="C54" s="78">
        <f>SUM(C55:C58)</f>
        <v>520000</v>
      </c>
      <c r="D54" s="78">
        <f>SUM(D55:D58)</f>
        <v>610000</v>
      </c>
      <c r="E54" s="78">
        <f>SUM(E55:E58)</f>
        <v>610000</v>
      </c>
      <c r="F54" s="78">
        <f>SUM(F55:F58)</f>
        <v>610000</v>
      </c>
      <c r="G54" s="78">
        <f>SUM(G55:G58)</f>
        <v>610000</v>
      </c>
      <c r="H54" s="68"/>
    </row>
    <row r="55" spans="1:8">
      <c r="A55" s="69" t="s">
        <v>51</v>
      </c>
      <c r="B55" s="69">
        <v>150000</v>
      </c>
      <c r="C55" s="69">
        <v>160000</v>
      </c>
      <c r="D55" s="69">
        <v>180000</v>
      </c>
      <c r="E55" s="70">
        <f>D55</f>
        <v>180000</v>
      </c>
      <c r="F55" s="70">
        <f>E55</f>
        <v>180000</v>
      </c>
      <c r="G55" s="70">
        <f>F55</f>
        <v>180000</v>
      </c>
      <c r="H55" s="68" t="s">
        <v>181</v>
      </c>
    </row>
    <row r="56" spans="1:8">
      <c r="A56" s="69" t="s">
        <v>53</v>
      </c>
      <c r="B56" s="69">
        <v>200000</v>
      </c>
      <c r="C56" s="69">
        <v>260000</v>
      </c>
      <c r="D56" s="69">
        <v>330000</v>
      </c>
      <c r="E56" s="70">
        <f>D56</f>
        <v>330000</v>
      </c>
      <c r="F56" s="70">
        <f>E56</f>
        <v>330000</v>
      </c>
      <c r="G56" s="70">
        <f>F56</f>
        <v>330000</v>
      </c>
      <c r="H56" s="68" t="s">
        <v>181</v>
      </c>
    </row>
    <row r="57" spans="1:8">
      <c r="A57" s="69" t="s">
        <v>55</v>
      </c>
      <c r="B57" s="69">
        <v>30000</v>
      </c>
      <c r="C57" s="69">
        <v>30000</v>
      </c>
      <c r="D57" s="69">
        <v>30000</v>
      </c>
      <c r="E57" s="70">
        <f>D57</f>
        <v>30000</v>
      </c>
      <c r="F57" s="70">
        <f>E57</f>
        <v>30000</v>
      </c>
      <c r="G57" s="70">
        <f>F57</f>
        <v>30000</v>
      </c>
      <c r="H57" s="68" t="s">
        <v>181</v>
      </c>
    </row>
    <row r="58" spans="1:8">
      <c r="A58" s="69" t="s">
        <v>56</v>
      </c>
      <c r="B58" s="69">
        <v>70000</v>
      </c>
      <c r="C58" s="69">
        <v>70000</v>
      </c>
      <c r="D58" s="69">
        <v>70000</v>
      </c>
      <c r="E58" s="70">
        <f>D58</f>
        <v>70000</v>
      </c>
      <c r="F58" s="70">
        <f>E58</f>
        <v>70000</v>
      </c>
      <c r="G58" s="70">
        <f>F58</f>
        <v>70000</v>
      </c>
      <c r="H58" s="68" t="s">
        <v>181</v>
      </c>
    </row>
    <row r="59" spans="1:8" ht="21" thickBot="1">
      <c r="A59" s="81" t="s">
        <v>58</v>
      </c>
      <c r="B59" s="81">
        <f>B46+B54</f>
        <v>1135000</v>
      </c>
      <c r="C59" s="81">
        <f>C46+C54</f>
        <v>1292400</v>
      </c>
      <c r="D59" s="81">
        <f>D46+D54</f>
        <v>1407400</v>
      </c>
      <c r="E59" s="81">
        <f>E46+E54</f>
        <v>1492240</v>
      </c>
      <c r="F59" s="83">
        <f>F46+F54</f>
        <v>1588249</v>
      </c>
      <c r="G59" s="83">
        <f>G46+G54</f>
        <v>1696277</v>
      </c>
      <c r="H59" s="68"/>
    </row>
    <row r="60" spans="1:8">
      <c r="A60" s="71" t="s">
        <v>59</v>
      </c>
    </row>
    <row r="61" spans="1:8">
      <c r="A61" s="78" t="s">
        <v>60</v>
      </c>
      <c r="B61" s="78">
        <f>SUM(B62:B67)</f>
        <v>340000</v>
      </c>
      <c r="C61" s="78">
        <f>SUM(C62:C67)</f>
        <v>410000</v>
      </c>
      <c r="D61" s="78">
        <f>SUM(D62:D67)</f>
        <v>445000</v>
      </c>
      <c r="E61" s="78">
        <f>SUM(E62:E67)</f>
        <v>463958</v>
      </c>
      <c r="F61" s="78">
        <f>SUM(F62:F67)</f>
        <v>483568</v>
      </c>
      <c r="G61" s="78">
        <f>SUM(G62:G67)</f>
        <v>504154</v>
      </c>
      <c r="H61" s="68"/>
    </row>
    <row r="62" spans="1:8">
      <c r="A62" s="71" t="s">
        <v>61</v>
      </c>
      <c r="B62" s="69">
        <v>70000</v>
      </c>
      <c r="C62" s="69">
        <v>80000</v>
      </c>
      <c r="D62" s="69">
        <v>85000</v>
      </c>
      <c r="E62" s="70">
        <f>ROUND(E8*(D62/D8),0)</f>
        <v>89250</v>
      </c>
      <c r="F62" s="70">
        <f>ROUND(F8*(D62/D8),0)</f>
        <v>93713</v>
      </c>
      <c r="G62" s="70">
        <f>ROUND(G8*(D62/D8),0)</f>
        <v>98398</v>
      </c>
      <c r="H62" s="68" t="s">
        <v>195</v>
      </c>
    </row>
    <row r="63" spans="1:8">
      <c r="A63" s="71" t="s">
        <v>62</v>
      </c>
      <c r="B63" s="69">
        <v>140000</v>
      </c>
      <c r="C63" s="69">
        <v>170000</v>
      </c>
      <c r="D63" s="69">
        <v>175000</v>
      </c>
      <c r="E63" s="70">
        <f>ROUND(E8*(D63/D8),0)</f>
        <v>183750</v>
      </c>
      <c r="F63" s="70">
        <f>ROUND(F8*(D63/D8),0)</f>
        <v>192938</v>
      </c>
      <c r="G63" s="70">
        <f>ROUND(G8*(D63/D8),0)</f>
        <v>202584</v>
      </c>
      <c r="H63" s="68" t="s">
        <v>195</v>
      </c>
    </row>
    <row r="64" spans="1:8">
      <c r="A64" s="71" t="s">
        <v>63</v>
      </c>
      <c r="B64" s="69">
        <v>80000</v>
      </c>
      <c r="C64" s="69">
        <v>100000</v>
      </c>
      <c r="D64" s="69">
        <v>120000</v>
      </c>
      <c r="E64" s="70">
        <f>D64</f>
        <v>120000</v>
      </c>
      <c r="F64" s="70">
        <f>E64</f>
        <v>120000</v>
      </c>
      <c r="G64" s="70">
        <f>F64</f>
        <v>120000</v>
      </c>
      <c r="H64" s="68" t="s">
        <v>181</v>
      </c>
    </row>
    <row r="65" spans="1:8">
      <c r="A65" s="71" t="s">
        <v>65</v>
      </c>
      <c r="B65" s="69">
        <v>25000</v>
      </c>
      <c r="C65" s="69">
        <v>32000</v>
      </c>
      <c r="D65" s="69">
        <v>35000</v>
      </c>
      <c r="E65" s="70">
        <f>ROUND(E7*(D65/D7),0)</f>
        <v>36750</v>
      </c>
      <c r="F65" s="70">
        <f>ROUND(F7*(D65/D7),0)</f>
        <v>38588</v>
      </c>
      <c r="G65" s="70">
        <f>ROUND(G7*(D65/D7),0)</f>
        <v>40517</v>
      </c>
      <c r="H65" s="68" t="s">
        <v>182</v>
      </c>
    </row>
    <row r="66" spans="1:8">
      <c r="A66" s="71" t="s">
        <v>67</v>
      </c>
      <c r="B66" s="69">
        <v>10000</v>
      </c>
      <c r="C66" s="69">
        <v>12000</v>
      </c>
      <c r="D66" s="69">
        <v>13000</v>
      </c>
      <c r="E66" s="70">
        <f>ROUND(E7*(D66/D7),0)</f>
        <v>13650</v>
      </c>
      <c r="F66" s="70">
        <f>ROUND(F7*(D66/D7),0)</f>
        <v>14333</v>
      </c>
      <c r="G66" s="70">
        <f>ROUND(G7*(D66/D7),0)</f>
        <v>15049</v>
      </c>
      <c r="H66" s="68" t="s">
        <v>182</v>
      </c>
    </row>
    <row r="67" spans="1:8">
      <c r="A67" s="71" t="s">
        <v>69</v>
      </c>
      <c r="B67" s="69">
        <v>15000</v>
      </c>
      <c r="C67" s="69">
        <v>16000</v>
      </c>
      <c r="D67" s="69">
        <v>17000</v>
      </c>
      <c r="E67" s="70">
        <f>ROUND(E39*(D67/D39),0)</f>
        <v>20558</v>
      </c>
      <c r="F67" s="70">
        <f>ROUND(F39*(D67/D39),0)</f>
        <v>23996</v>
      </c>
      <c r="G67" s="70">
        <f>ROUND(G39*(D67/D39),0)</f>
        <v>27606</v>
      </c>
      <c r="H67" s="68" t="s">
        <v>196</v>
      </c>
    </row>
    <row r="68" spans="1:8">
      <c r="A68" s="78" t="s">
        <v>70</v>
      </c>
      <c r="B68" s="78">
        <f>SUM(B69:B70)</f>
        <v>350000</v>
      </c>
      <c r="C68" s="78">
        <f>SUM(C69:C70)</f>
        <v>385000</v>
      </c>
      <c r="D68" s="78">
        <f>SUM(D69:D70)</f>
        <v>410000</v>
      </c>
      <c r="E68" s="78">
        <f>SUM(E69:E70)</f>
        <v>410000</v>
      </c>
      <c r="F68" s="78">
        <f>SUM(F69:F70)</f>
        <v>410000</v>
      </c>
      <c r="G68" s="78">
        <f>SUM(G69:G70)</f>
        <v>410000</v>
      </c>
      <c r="H68" s="68"/>
    </row>
    <row r="69" spans="1:8">
      <c r="A69" s="71" t="s">
        <v>71</v>
      </c>
      <c r="B69" s="69">
        <v>310000</v>
      </c>
      <c r="C69" s="69">
        <v>340000</v>
      </c>
      <c r="D69" s="69">
        <v>360000</v>
      </c>
      <c r="E69" s="70">
        <f>D69</f>
        <v>360000</v>
      </c>
      <c r="F69" s="70">
        <f>E69</f>
        <v>360000</v>
      </c>
      <c r="G69" s="70">
        <f>F69</f>
        <v>360000</v>
      </c>
      <c r="H69" s="68" t="s">
        <v>181</v>
      </c>
    </row>
    <row r="70" spans="1:8">
      <c r="A70" s="71" t="s">
        <v>73</v>
      </c>
      <c r="B70" s="69">
        <v>40000</v>
      </c>
      <c r="C70" s="69">
        <v>45000</v>
      </c>
      <c r="D70" s="69">
        <v>50000</v>
      </c>
      <c r="E70" s="70">
        <f>D70</f>
        <v>50000</v>
      </c>
      <c r="F70" s="70">
        <f>E70</f>
        <v>50000</v>
      </c>
      <c r="G70" s="70">
        <f>F70</f>
        <v>50000</v>
      </c>
      <c r="H70" s="68" t="s">
        <v>181</v>
      </c>
    </row>
    <row r="71" spans="1:8" ht="21" thickBot="1">
      <c r="A71" s="81" t="s">
        <v>75</v>
      </c>
      <c r="B71" s="81">
        <f>B61+B68</f>
        <v>690000</v>
      </c>
      <c r="C71" s="81">
        <f>C61+C68</f>
        <v>795000</v>
      </c>
      <c r="D71" s="81">
        <f>D61+D68</f>
        <v>855000</v>
      </c>
      <c r="E71" s="81">
        <f>E61+E68</f>
        <v>873958</v>
      </c>
      <c r="F71" s="81">
        <f>F61+F68</f>
        <v>893568</v>
      </c>
      <c r="G71" s="81">
        <f>G61+G68</f>
        <v>914154</v>
      </c>
      <c r="H71" s="68"/>
    </row>
    <row r="72" spans="1:8">
      <c r="A72" s="71" t="s">
        <v>76</v>
      </c>
    </row>
    <row r="73" spans="1:8">
      <c r="A73" s="71" t="s">
        <v>77</v>
      </c>
      <c r="B73" s="69">
        <v>50000</v>
      </c>
      <c r="C73" s="69">
        <v>50000</v>
      </c>
      <c r="D73" s="69">
        <v>50000</v>
      </c>
      <c r="E73" s="70">
        <f>D73</f>
        <v>50000</v>
      </c>
      <c r="F73" s="70">
        <f>E73</f>
        <v>50000</v>
      </c>
      <c r="G73" s="70">
        <f>F73</f>
        <v>50000</v>
      </c>
      <c r="H73" s="68" t="s">
        <v>197</v>
      </c>
    </row>
    <row r="74" spans="1:8">
      <c r="A74" s="71" t="s">
        <v>78</v>
      </c>
      <c r="B74" s="69">
        <v>395000</v>
      </c>
      <c r="C74" s="69">
        <f>B74+C41</f>
        <v>447400</v>
      </c>
      <c r="D74" s="69">
        <f>C74+D41</f>
        <v>502400</v>
      </c>
      <c r="E74" s="70">
        <f>D74+E41</f>
        <v>568282</v>
      </c>
      <c r="F74" s="70">
        <f>E74+F41</f>
        <v>644681</v>
      </c>
      <c r="G74" s="70">
        <f>F74+G41</f>
        <v>732123</v>
      </c>
      <c r="H74" s="68" t="s">
        <v>183</v>
      </c>
    </row>
    <row r="75" spans="1:8">
      <c r="A75" s="79" t="s">
        <v>80</v>
      </c>
      <c r="B75" s="79">
        <f>B73+B74</f>
        <v>445000</v>
      </c>
      <c r="C75" s="79">
        <f>C73+C74</f>
        <v>497400</v>
      </c>
      <c r="D75" s="79">
        <f>D73+D74</f>
        <v>552400</v>
      </c>
      <c r="E75" s="79">
        <f>E73+E74</f>
        <v>618282</v>
      </c>
      <c r="F75" s="79">
        <f>F73+F74</f>
        <v>694681</v>
      </c>
      <c r="G75" s="79">
        <f>G73+G74</f>
        <v>782123</v>
      </c>
      <c r="H75" s="68"/>
    </row>
    <row r="76" spans="1:8" ht="21" thickBot="1">
      <c r="A76" s="85" t="s">
        <v>81</v>
      </c>
      <c r="B76" s="85">
        <f>B71+B75</f>
        <v>1135000</v>
      </c>
      <c r="C76" s="85">
        <f>C71+C75</f>
        <v>1292400</v>
      </c>
      <c r="D76" s="85">
        <f>D71+D75</f>
        <v>1407400</v>
      </c>
      <c r="E76" s="85">
        <f>E71+E75</f>
        <v>1492240</v>
      </c>
      <c r="F76" s="85">
        <f>F71+F75</f>
        <v>1588249</v>
      </c>
      <c r="G76" s="85">
        <f>G71+G75</f>
        <v>1696277</v>
      </c>
      <c r="H76" s="68"/>
    </row>
    <row r="77" spans="1:8" ht="21" thickTop="1"/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D7C9-FE80-5C4E-8094-6592C7F4C577}">
  <sheetPr>
    <tabColor rgb="FFFFFF00"/>
  </sheetPr>
  <dimension ref="A1:D29"/>
  <sheetViews>
    <sheetView topLeftCell="A8" zoomScale="125" workbookViewId="0">
      <selection activeCell="C36" sqref="C36"/>
    </sheetView>
  </sheetViews>
  <sheetFormatPr baseColWidth="10" defaultRowHeight="18"/>
  <cols>
    <col min="1" max="1" width="26.7109375" style="6" bestFit="1" customWidth="1"/>
    <col min="2" max="4" width="11.7109375" style="6" bestFit="1" customWidth="1"/>
    <col min="5" max="16384" width="10.7109375" style="6"/>
  </cols>
  <sheetData>
    <row r="1" spans="1:4">
      <c r="A1" s="6" t="s">
        <v>175</v>
      </c>
    </row>
    <row r="2" spans="1:4" ht="20">
      <c r="A2" s="56" t="s">
        <v>159</v>
      </c>
      <c r="B2" s="57" t="s">
        <v>83</v>
      </c>
      <c r="C2" s="57" t="s">
        <v>85</v>
      </c>
      <c r="D2" s="57" t="s">
        <v>87</v>
      </c>
    </row>
    <row r="3" spans="1:4" ht="20">
      <c r="A3" s="13" t="s">
        <v>155</v>
      </c>
      <c r="B3" s="13"/>
      <c r="C3" s="13"/>
      <c r="D3" s="13"/>
    </row>
    <row r="4" spans="1:4" ht="20">
      <c r="A4" s="13" t="s">
        <v>164</v>
      </c>
      <c r="B4" s="58">
        <f>PL!B5/PL!B4</f>
        <v>0.7</v>
      </c>
      <c r="C4" s="58">
        <f>PL!C5/PL!C4</f>
        <v>0.72</v>
      </c>
      <c r="D4" s="58">
        <f>PL!D5/PL!D4</f>
        <v>0.7</v>
      </c>
    </row>
    <row r="5" spans="1:4" ht="20">
      <c r="A5" s="13" t="s">
        <v>165</v>
      </c>
      <c r="B5" s="58">
        <f>PL!B6/PL!B4</f>
        <v>0.3</v>
      </c>
      <c r="C5" s="58">
        <f>PL!C6/PL!C4</f>
        <v>0.28000000000000003</v>
      </c>
      <c r="D5" s="58">
        <f>PL!D6/PL!D4</f>
        <v>0.3</v>
      </c>
    </row>
    <row r="6" spans="1:4" ht="20">
      <c r="A6" s="13" t="s">
        <v>166</v>
      </c>
      <c r="B6" s="58">
        <f>(PL!B11+PL!B12+PL!B13)/PL!B4</f>
        <v>0.1111111111111111</v>
      </c>
      <c r="C6" s="58">
        <f>(PL!C11+PL!C12+PL!C13)/PL!C4</f>
        <v>0.10506756756756756</v>
      </c>
      <c r="D6" s="58">
        <f>(PL!D11+PL!D12+PL!D13)/PL!D4</f>
        <v>0.10741935483870968</v>
      </c>
    </row>
    <row r="7" spans="1:4" ht="20">
      <c r="A7" s="13" t="s">
        <v>167</v>
      </c>
      <c r="B7" s="58">
        <f>PL!B21/PL!B4</f>
        <v>5.9259259259259262E-2</v>
      </c>
      <c r="C7" s="58">
        <f>PL!C21/PL!C4</f>
        <v>4.1486486486486486E-2</v>
      </c>
      <c r="D7" s="58">
        <f>PL!D21/PL!D4</f>
        <v>5.4838709677419356E-2</v>
      </c>
    </row>
    <row r="8" spans="1:4" ht="20">
      <c r="A8" s="13" t="s">
        <v>156</v>
      </c>
      <c r="B8" s="13"/>
      <c r="C8" s="13"/>
      <c r="D8" s="13"/>
    </row>
    <row r="9" spans="1:4" ht="20">
      <c r="A9" s="13" t="s">
        <v>168</v>
      </c>
      <c r="B9" s="58">
        <f>(BS!B4+BS!B5+BS!B6)/BS!B18</f>
        <v>1.4705882352941178</v>
      </c>
      <c r="C9" s="58">
        <f>(BS!C4+BS!C5+BS!C6)/BS!C18</f>
        <v>1.3839024390243901</v>
      </c>
      <c r="D9" s="58">
        <f>(BS!D4+BS!D5+BS!D6)/BS!D18</f>
        <v>1.3087640449438203</v>
      </c>
    </row>
    <row r="10" spans="1:4" ht="20">
      <c r="A10" s="13" t="s">
        <v>169</v>
      </c>
      <c r="B10" s="58">
        <f>BS!B3/BS!B18</f>
        <v>2.0147058823529411</v>
      </c>
      <c r="C10" s="58">
        <f>BS!C3/BS!C18</f>
        <v>1.8839024390243901</v>
      </c>
      <c r="D10" s="58">
        <f>BS!D3/BS!D18</f>
        <v>1.7919101123595507</v>
      </c>
    </row>
    <row r="11" spans="1:4" ht="20">
      <c r="A11" s="13" t="s">
        <v>170</v>
      </c>
      <c r="B11" s="58">
        <f>BS!B11/(BS!B25+BS!B32)</f>
        <v>0.56603773584905659</v>
      </c>
      <c r="C11" s="58">
        <f>BS!C11/(BS!C25+BS!C32)</f>
        <v>0.58930190389845871</v>
      </c>
      <c r="D11" s="58">
        <f>BS!D11/(BS!D25+BS!D32)</f>
        <v>0.63383208645054034</v>
      </c>
    </row>
    <row r="12" spans="1:4" ht="20">
      <c r="A12" s="13" t="s">
        <v>163</v>
      </c>
      <c r="B12" s="59">
        <f>(BS!B26+BS!B21)/(PL!B4/12)</f>
        <v>3.4666666666666668</v>
      </c>
      <c r="C12" s="59">
        <f>(BS!C26+BS!C21)/(PL!C4/12)</f>
        <v>3.5675675675675675</v>
      </c>
      <c r="D12" s="59">
        <f>(BS!D26+BS!D21)/(PL!D4/12)</f>
        <v>3.7161290322580642</v>
      </c>
    </row>
    <row r="13" spans="1:4" ht="20">
      <c r="A13" s="13" t="s">
        <v>157</v>
      </c>
      <c r="B13" s="59"/>
      <c r="C13" s="59"/>
      <c r="D13" s="59"/>
    </row>
    <row r="14" spans="1:4" ht="20">
      <c r="A14" s="13" t="s">
        <v>160</v>
      </c>
      <c r="B14" s="59">
        <f>((BS!B7+BS!B8)/(PL!B4/12))</f>
        <v>1.3777777777777778</v>
      </c>
      <c r="C14" s="59">
        <f>((BS!C7+BS!C8)/(PL!C4/12))</f>
        <v>1.4189189189189191</v>
      </c>
      <c r="D14" s="59">
        <f>((BS!D7+BS!D8)/(PL!D4/12))</f>
        <v>1.4322580645161289</v>
      </c>
    </row>
    <row r="15" spans="1:4" ht="20">
      <c r="A15" s="13" t="s">
        <v>161</v>
      </c>
      <c r="B15" s="59">
        <f>(BS!B6+BS!B5)/(PL!B4/12)</f>
        <v>2.8444444444444446</v>
      </c>
      <c r="C15" s="59">
        <f>(BS!C6+BS!C5)/(PL!C4/12)</f>
        <v>2.9594594594594597</v>
      </c>
      <c r="D15" s="59">
        <f>(BS!D6+BS!D5)/(PL!D4/12)</f>
        <v>2.9806451612903224</v>
      </c>
    </row>
    <row r="16" spans="1:4" ht="20">
      <c r="A16" s="13" t="s">
        <v>162</v>
      </c>
      <c r="B16" s="59">
        <f>(BS!B19+BS!B20)/(PL!B4/12)</f>
        <v>1.8666666666666667</v>
      </c>
      <c r="C16" s="59">
        <f>(BS!C19+BS!C20)/(PL!C4/12)</f>
        <v>2.0270270270270272</v>
      </c>
      <c r="D16" s="59">
        <f>(BS!D19+BS!D20)/(PL!D4/12)</f>
        <v>2.0129032258064514</v>
      </c>
    </row>
    <row r="17" spans="1:4" ht="20">
      <c r="A17" s="13" t="s">
        <v>158</v>
      </c>
      <c r="B17" s="13"/>
      <c r="C17" s="13"/>
      <c r="D17" s="13"/>
    </row>
    <row r="18" spans="1:4" ht="20">
      <c r="A18" s="13" t="s">
        <v>171</v>
      </c>
      <c r="B18" s="58">
        <f>PL!B29/BS!B33</f>
        <v>7.3568281938325986E-2</v>
      </c>
      <c r="C18" s="58">
        <f>PL!C29/BS!C33</f>
        <v>6.6465490560198084E-2</v>
      </c>
      <c r="D18" s="58">
        <f>PL!D29/BS!D33</f>
        <v>6.5013500071052999E-2</v>
      </c>
    </row>
    <row r="21" spans="1:4" ht="20">
      <c r="A21" s="56" t="s">
        <v>172</v>
      </c>
      <c r="B21" s="57" t="s">
        <v>83</v>
      </c>
      <c r="C21" s="57" t="s">
        <v>85</v>
      </c>
      <c r="D21" s="57" t="s">
        <v>87</v>
      </c>
    </row>
    <row r="22" spans="1:4">
      <c r="A22" s="6" t="s">
        <v>173</v>
      </c>
      <c r="B22" s="11">
        <f>PL!B5+PL!B7+PL!B8+PL!B9+PL!B10+PL!B19</f>
        <v>1040000</v>
      </c>
      <c r="C22" s="11">
        <f>PL!C5+PL!C7+PL!C8+PL!C9+PL!C10+PL!C19</f>
        <v>1173700</v>
      </c>
      <c r="D22" s="11">
        <f>PL!D5+PL!D7+PL!D8+PL!D9+PL!D10+PL!D19</f>
        <v>1204200</v>
      </c>
    </row>
    <row r="23" spans="1:4">
      <c r="A23" s="6" t="s">
        <v>174</v>
      </c>
      <c r="B23" s="11">
        <f>SUM(PL!B11:B18)</f>
        <v>230000</v>
      </c>
      <c r="C23" s="11">
        <f>SUM(PL!C11:C18)</f>
        <v>244900</v>
      </c>
      <c r="D23" s="11">
        <f>SUM(PL!D11:D18)</f>
        <v>260800</v>
      </c>
    </row>
    <row r="25" spans="1:4" ht="20">
      <c r="A25" s="13" t="s">
        <v>119</v>
      </c>
      <c r="B25" s="60">
        <f>B22/PL!B4</f>
        <v>0.77037037037037037</v>
      </c>
      <c r="C25" s="60">
        <f>C22/PL!C4</f>
        <v>0.79304054054054052</v>
      </c>
      <c r="D25" s="60">
        <f>D22/PL!D4</f>
        <v>0.77690322580645166</v>
      </c>
    </row>
    <row r="26" spans="1:4" ht="21" thickBot="1">
      <c r="A26" s="13" t="s">
        <v>115</v>
      </c>
      <c r="B26" s="61">
        <f>1-B25</f>
        <v>0.22962962962962963</v>
      </c>
      <c r="C26" s="61">
        <f>1-C25</f>
        <v>0.20695945945945948</v>
      </c>
      <c r="D26" s="61">
        <f>1-D25</f>
        <v>0.22309677419354834</v>
      </c>
    </row>
    <row r="27" spans="1:4" ht="21" thickBot="1">
      <c r="A27" s="30" t="s">
        <v>116</v>
      </c>
      <c r="B27" s="62">
        <f>B23/B26</f>
        <v>1001612.9032258064</v>
      </c>
      <c r="C27" s="62">
        <f>C23/C26</f>
        <v>1183323.5390140384</v>
      </c>
      <c r="D27" s="62">
        <f>D23/D26</f>
        <v>1168999.4216310007</v>
      </c>
    </row>
    <row r="28" spans="1:4" ht="20">
      <c r="A28" s="33" t="s">
        <v>117</v>
      </c>
      <c r="B28" s="60">
        <f>自分で検算したシート!B27/PL!B4</f>
        <v>0.74193548387096775</v>
      </c>
      <c r="C28" s="60">
        <f>自分で検算したシート!C27/PL!C4</f>
        <v>0.79954293176624214</v>
      </c>
      <c r="D28" s="60">
        <f>自分で検算したシート!D27/PL!D4</f>
        <v>0.75419317524580687</v>
      </c>
    </row>
    <row r="29" spans="1:4" ht="20">
      <c r="A29" s="35" t="s">
        <v>118</v>
      </c>
      <c r="B29" s="61">
        <f>1-B28</f>
        <v>0.25806451612903225</v>
      </c>
      <c r="C29" s="61">
        <f>1-C28</f>
        <v>0.20045706823375786</v>
      </c>
      <c r="D29" s="61">
        <f>1-D28</f>
        <v>0.24580682475419313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PL</vt:lpstr>
      <vt:lpstr>BS</vt:lpstr>
      <vt:lpstr>指標</vt:lpstr>
      <vt:lpstr>損益分岐点</vt:lpstr>
      <vt:lpstr>計画</vt:lpstr>
      <vt:lpstr>自分で検算したシート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知也 村上</dc:creator>
  <cp:lastModifiedBy>知也 村上</cp:lastModifiedBy>
  <dcterms:created xsi:type="dcterms:W3CDTF">2026-02-11T00:54:31Z</dcterms:created>
  <dcterms:modified xsi:type="dcterms:W3CDTF">2026-02-11T23:57:34Z</dcterms:modified>
</cp:coreProperties>
</file>